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80" windowHeight="12405" activeTab="0"/>
  </bookViews>
  <sheets>
    <sheet name="Statemen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<sst xmlns="http://schemas.openxmlformats.org/spreadsheetml/2006/main" count="36" uniqueCount="33">
  <si>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Description</t>
  </si>
  <si>
    <t>Delta</t>
  </si>
  <si>
    <t>Apple Day</t>
  </si>
  <si>
    <t>Popcorn</t>
  </si>
  <si>
    <t>Equipment</t>
  </si>
  <si>
    <t>Scout Trees</t>
  </si>
  <si>
    <t>Total</t>
  </si>
  <si>
    <t>Camp</t>
  </si>
  <si>
    <t>Investment Income</t>
  </si>
  <si>
    <t>Office</t>
  </si>
  <si>
    <t>Registration</t>
  </si>
  <si>
    <t>Training</t>
  </si>
  <si>
    <t>Revenue</t>
  </si>
  <si>
    <t>Expense</t>
  </si>
  <si>
    <t>Subtotal</t>
  </si>
  <si>
    <t>Soapbox Derby</t>
  </si>
  <si>
    <t>Hot Chocolate</t>
  </si>
  <si>
    <t>GST Rebate</t>
  </si>
  <si>
    <t>Lion's Club</t>
  </si>
  <si>
    <t>Uniform</t>
  </si>
  <si>
    <t>Archery (Scouts)</t>
  </si>
  <si>
    <t>Banquet</t>
  </si>
  <si>
    <t>Upper Canada Village (Scouts)</t>
  </si>
  <si>
    <t>Miscellaneous</t>
  </si>
  <si>
    <t>Fair Gates</t>
  </si>
  <si>
    <t>Awards &amp; Badges</t>
  </si>
  <si>
    <t>Royal Canadian Legion</t>
  </si>
  <si>
    <t>Aviation Museum Sleepover (Beavers/Cubs)</t>
  </si>
  <si>
    <t>Kub Kars (Cubs)</t>
  </si>
  <si>
    <t>Subsidy Provided</t>
  </si>
  <si>
    <t>Expenses</t>
  </si>
  <si>
    <t>Christmas Lights (Allan Yates)</t>
  </si>
  <si>
    <t>Canal Gallery &amp; Frame Shop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</si>
</sst>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mmm\ d\,\ yyyy"/>
    <numFmt numFmtId="17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7" fontId="0" fillId="0" borderId="0" xfId="0" applyNumberFormat="1" applyAlignment="1">
      <alignment/>
    </xf>
    <xf numFmtId="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B6" sqref="B6"/>
    </sheetView>
  </sheetViews>
  <sheetFormatPr defaultColWidth="9.140625" defaultRowHeight="12.75"/>
  <cols>
    <col min="1" max="1" width="2.57421875" style="0" customWidth="1"/>
    <col min="2" max="2" width="37.7109375" style="0" customWidth="1"/>
    <col min="3" max="4" width="10.7109375" style="0" bestFit="1" customWidth="1"/>
    <col min="5" max="5" width="11.28125" style="0" bestFit="1" customWidth="1"/>
    <col min="7" max="7" width="9.7109375" style="0" bestFit="1" customWidth="1"/>
    <col min="10" max="10" width="9.7109375" style="0" bestFit="1" customWidth="1"/>
  </cols>
  <sheetData>
    <row r="1" spans="1:5" s="2" customFormat="1" ht="12.75">
      <c r="A1" s="2" t="s">
        <v>0</v>
      </c>
      <c r="C1" s="1" t="s">
        <v>12</v>
      </c>
      <c r="D1" s="1" t="s">
        <v>13</v>
      </c>
      <c r="E1" s="1" t="s">
        <v>1</v>
      </c>
    </row>
    <row r="2" spans="3:5" ht="12.75">
      <c r="C2" s="3"/>
      <c r="D2" s="3"/>
      <c r="E2" s="3"/>
    </row>
    <row r="3" spans="1:5" ht="12.75">
      <c r="A3" s="2" t="s">
        <v>12</v>
      </c>
      <c r="C3" s="3"/>
      <c r="D3" s="3"/>
      <c r="E3" s="3"/>
    </row>
    <row r="4" spans="2:5" ht="12.75">
      <c r="B4" t="s">
        <v>2</v>
      </c>
      <c r="C4" s="3">
        <f>430.4+326+122.45</f>
        <v>878.85</v>
      </c>
      <c r="D4" s="3">
        <f>180+28.18</f>
        <v>208.18</v>
      </c>
      <c r="E4" s="3">
        <f>IF((C4+D4)&lt;&gt;0,C4-D4,"")</f>
        <v>670.6700000000001</v>
      </c>
    </row>
    <row r="5" spans="2:5" ht="12.75">
      <c r="B5" t="s">
        <v>32</v>
      </c>
      <c r="C5" s="3">
        <v>500</v>
      </c>
      <c r="D5" s="3"/>
      <c r="E5" s="3">
        <f aca="true" t="shared" si="0" ref="E5:E17">IF((C5+D5)&lt;&gt;0,C5-D5,"")</f>
        <v>500</v>
      </c>
    </row>
    <row r="6" spans="2:5" ht="12.75">
      <c r="B6" t="s">
        <v>31</v>
      </c>
      <c r="C6" s="3">
        <v>113.27</v>
      </c>
      <c r="D6" s="3"/>
      <c r="E6" s="3">
        <f t="shared" si="0"/>
        <v>113.27</v>
      </c>
    </row>
    <row r="7" spans="2:5" ht="12.75">
      <c r="B7" t="s">
        <v>24</v>
      </c>
      <c r="C7" s="3">
        <v>509.51</v>
      </c>
      <c r="D7" s="3"/>
      <c r="E7" s="3">
        <f t="shared" si="0"/>
        <v>509.51</v>
      </c>
    </row>
    <row r="8" spans="2:5" ht="12.75">
      <c r="B8" t="s">
        <v>17</v>
      </c>
      <c r="C8" s="3">
        <v>156.24</v>
      </c>
      <c r="D8" s="3"/>
      <c r="E8" s="3">
        <f t="shared" si="0"/>
        <v>156.24</v>
      </c>
    </row>
    <row r="9" spans="2:5" ht="12.75">
      <c r="B9" t="s">
        <v>16</v>
      </c>
      <c r="C9" s="3">
        <v>480</v>
      </c>
      <c r="D9" s="3">
        <v>336</v>
      </c>
      <c r="E9" s="3">
        <f t="shared" si="0"/>
        <v>144</v>
      </c>
    </row>
    <row r="10" spans="2:5" ht="12.75">
      <c r="B10" t="s">
        <v>8</v>
      </c>
      <c r="C10" s="3">
        <f>0.01+0.04+0.04+0.04+0.07+0.08</f>
        <v>0.28</v>
      </c>
      <c r="D10" s="3"/>
      <c r="E10" s="3">
        <f>IF((C10+D10)&lt;&gt;0,C10-D10,"")</f>
        <v>0.28</v>
      </c>
    </row>
    <row r="11" spans="2:5" ht="12.75">
      <c r="B11" t="s">
        <v>18</v>
      </c>
      <c r="C11" s="3">
        <v>200</v>
      </c>
      <c r="D11" s="3"/>
      <c r="E11" s="3">
        <f t="shared" si="0"/>
        <v>200</v>
      </c>
    </row>
    <row r="12" spans="2:5" ht="12.75">
      <c r="B12" t="s">
        <v>23</v>
      </c>
      <c r="C12" s="3">
        <v>2</v>
      </c>
      <c r="D12" s="3"/>
      <c r="E12" s="3">
        <f t="shared" si="0"/>
        <v>2</v>
      </c>
    </row>
    <row r="13" spans="2:5" ht="12.75">
      <c r="B13" t="s">
        <v>3</v>
      </c>
      <c r="C13" s="3">
        <v>815</v>
      </c>
      <c r="D13" s="3">
        <f>31.02+549.95</f>
        <v>580.97</v>
      </c>
      <c r="E13" s="3">
        <f t="shared" si="0"/>
        <v>234.02999999999997</v>
      </c>
    </row>
    <row r="14" spans="2:5" ht="12.75">
      <c r="B14" t="s">
        <v>10</v>
      </c>
      <c r="C14" s="3">
        <f>233.47+6914+985+486</f>
        <v>8618.470000000001</v>
      </c>
      <c r="D14" s="3"/>
      <c r="E14" s="3">
        <f t="shared" si="0"/>
        <v>8618.470000000001</v>
      </c>
    </row>
    <row r="15" spans="2:5" ht="12.75">
      <c r="B15" t="s">
        <v>26</v>
      </c>
      <c r="C15" s="3">
        <f>1350+478</f>
        <v>1828</v>
      </c>
      <c r="D15" s="3"/>
      <c r="E15" s="3">
        <f t="shared" si="0"/>
        <v>1828</v>
      </c>
    </row>
    <row r="16" spans="2:5" ht="12.75">
      <c r="B16" t="s">
        <v>5</v>
      </c>
      <c r="C16" s="3">
        <v>506.12</v>
      </c>
      <c r="D16" s="3"/>
      <c r="E16" s="3">
        <f t="shared" si="0"/>
        <v>506.12</v>
      </c>
    </row>
    <row r="17" spans="2:5" ht="12.75">
      <c r="B17" t="s">
        <v>15</v>
      </c>
      <c r="C17" s="3">
        <f>675+205.32+150+225+150+600+5+75+875+863.27+225+150+225+75-500-113.27+111.42</f>
        <v>3996.7400000000002</v>
      </c>
      <c r="D17" s="3">
        <f>562.09+92.81+28.7+516.93+144.89+84.97+10.29</f>
        <v>1440.68</v>
      </c>
      <c r="E17" s="3">
        <f t="shared" si="0"/>
        <v>2556.0600000000004</v>
      </c>
    </row>
    <row r="18" spans="2:5" ht="12.75">
      <c r="B18" s="2" t="s">
        <v>14</v>
      </c>
      <c r="C18" s="3"/>
      <c r="D18" s="3"/>
      <c r="E18" s="4">
        <f>SUM(E4:E17)</f>
        <v>16038.650000000001</v>
      </c>
    </row>
    <row r="19" spans="3:5" ht="12.75">
      <c r="C19" s="3"/>
      <c r="D19" s="3"/>
      <c r="E19" s="3"/>
    </row>
    <row r="20" spans="1:5" ht="12.75">
      <c r="A20" s="2" t="s">
        <v>30</v>
      </c>
      <c r="C20" s="3"/>
      <c r="D20" s="3"/>
      <c r="E20" s="3"/>
    </row>
    <row r="21" spans="2:5" ht="12.75">
      <c r="B21" t="s">
        <v>20</v>
      </c>
      <c r="C21" s="3"/>
      <c r="D21" s="3">
        <v>120</v>
      </c>
      <c r="E21" s="3">
        <f aca="true" t="shared" si="1" ref="E21:E32">IF((C21+D21)&lt;&gt;0,C21-D21,"")</f>
        <v>-120</v>
      </c>
    </row>
    <row r="22" spans="2:5" ht="12.75">
      <c r="B22" t="s">
        <v>27</v>
      </c>
      <c r="C22" s="3">
        <f>220+726+200</f>
        <v>1146</v>
      </c>
      <c r="D22" s="3">
        <f>1484+100</f>
        <v>1584</v>
      </c>
      <c r="E22" s="3">
        <f t="shared" si="1"/>
        <v>-438</v>
      </c>
    </row>
    <row r="23" spans="2:5" ht="12.75">
      <c r="B23" t="s">
        <v>25</v>
      </c>
      <c r="C23" s="3"/>
      <c r="D23" s="3">
        <f>736.56+190</f>
        <v>926.56</v>
      </c>
      <c r="E23" s="3">
        <f t="shared" si="1"/>
        <v>-926.56</v>
      </c>
    </row>
    <row r="24" spans="2:5" ht="12.75">
      <c r="B24" t="s">
        <v>21</v>
      </c>
      <c r="C24" s="3"/>
      <c r="D24" s="3">
        <v>71.59</v>
      </c>
      <c r="E24" s="3">
        <f t="shared" si="1"/>
        <v>-71.59</v>
      </c>
    </row>
    <row r="25" spans="2:5" ht="12.75">
      <c r="B25" t="s">
        <v>7</v>
      </c>
      <c r="C25" s="3">
        <f>180</f>
        <v>180</v>
      </c>
      <c r="D25" s="3">
        <f>844.44-142.43+25</f>
        <v>727.01</v>
      </c>
      <c r="E25" s="3">
        <f t="shared" si="1"/>
        <v>-547.01</v>
      </c>
    </row>
    <row r="26" spans="2:5" ht="12.75">
      <c r="B26" t="s">
        <v>4</v>
      </c>
      <c r="C26" s="3"/>
      <c r="D26" s="3">
        <f>2911.41+142.43+493.61+203.67</f>
        <v>3751.12</v>
      </c>
      <c r="E26" s="3">
        <f t="shared" si="1"/>
        <v>-3751.12</v>
      </c>
    </row>
    <row r="27" spans="2:5" ht="12.75">
      <c r="B27" t="s">
        <v>28</v>
      </c>
      <c r="C27" s="3">
        <v>60</v>
      </c>
      <c r="D27" s="3">
        <v>25.3</v>
      </c>
      <c r="E27" s="3">
        <f t="shared" si="1"/>
        <v>34.7</v>
      </c>
    </row>
    <row r="28" spans="2:5" ht="12.75">
      <c r="B28" t="s">
        <v>9</v>
      </c>
      <c r="D28" s="3">
        <f>368.8+40.17-203.67</f>
        <v>205.30000000000004</v>
      </c>
      <c r="E28" s="3">
        <f t="shared" si="1"/>
        <v>-205.30000000000004</v>
      </c>
    </row>
    <row r="29" spans="2:5" ht="12.75">
      <c r="B29" t="s">
        <v>10</v>
      </c>
      <c r="C29" s="3"/>
      <c r="D29" s="3">
        <f>8039+225+79.18</f>
        <v>8343.18</v>
      </c>
      <c r="E29" s="3">
        <f t="shared" si="1"/>
        <v>-8343.18</v>
      </c>
    </row>
    <row r="30" spans="2:10" ht="12.75">
      <c r="B30" t="s">
        <v>11</v>
      </c>
      <c r="C30" s="3"/>
      <c r="D30" s="3">
        <v>313.87</v>
      </c>
      <c r="E30" s="3">
        <f t="shared" si="1"/>
        <v>-313.87</v>
      </c>
      <c r="J30" s="3"/>
    </row>
    <row r="31" spans="2:5" ht="12.75">
      <c r="B31" t="s">
        <v>19</v>
      </c>
      <c r="C31" s="3">
        <f>828.76+4</f>
        <v>832.76</v>
      </c>
      <c r="D31" s="3">
        <f>1192.86+5</f>
        <v>1197.86</v>
      </c>
      <c r="E31" s="3">
        <f t="shared" si="1"/>
        <v>-365.0999999999999</v>
      </c>
    </row>
    <row r="32" spans="2:5" ht="12.75">
      <c r="B32" t="s">
        <v>22</v>
      </c>
      <c r="C32" s="3"/>
      <c r="D32" s="3">
        <v>50</v>
      </c>
      <c r="E32" s="3">
        <f t="shared" si="1"/>
        <v>-50</v>
      </c>
    </row>
    <row r="33" spans="2:5" ht="12.75">
      <c r="B33" s="2" t="s">
        <v>14</v>
      </c>
      <c r="C33" s="3"/>
      <c r="D33" s="3"/>
      <c r="E33" s="4">
        <f>SUM(E21:E32)</f>
        <v>-15097.030000000002</v>
      </c>
    </row>
    <row r="34" spans="3:5" ht="12.75">
      <c r="C34" s="3"/>
      <c r="D34" s="3"/>
      <c r="E34" s="3"/>
    </row>
    <row r="35" spans="1:5" ht="12.75">
      <c r="A35" s="2" t="s">
        <v>6</v>
      </c>
      <c r="C35" s="4"/>
      <c r="D35" s="4"/>
      <c r="E35" s="4">
        <f>E18+E33</f>
        <v>941.619999999999</v>
      </c>
    </row>
    <row r="37" spans="1:3" ht="12.75">
      <c r="A37" s="2" t="s">
        <v>29</v>
      </c>
      <c r="B37" s="2"/>
      <c r="C37" s="4">
        <f>E29+E14</f>
        <v>275.2900000000009</v>
      </c>
    </row>
  </sheetData>
  <printOptions horizontalCentered="1"/>
  <pageMargins left="0.75" right="0.75" top="1.25" bottom="1" header="0.5" footer="0.5"/>
  <pageSetup horizontalDpi="600" verticalDpi="600" orientation="portrait" r:id="rId1"/>
  <headerFooter alignWithMargins="0">
    <oddHeader>&amp;C&amp;"Arial,Bold"&amp;14 1&amp;Xst&amp;X Merrickville Scout Group Financial Statement 
September 2003 to August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Allan Yates</cp:lastModifiedBy>
  <cp:lastPrinted>2008-03-25T03:40:22Z</cp:lastPrinted>
  <dcterms:created xsi:type="dcterms:W3CDTF">2002-03-30T21:03:26Z</dcterms:created>
  <dcterms:modified xsi:type="dcterms:W3CDTF">2008-03-26T23:27:09Z</dcterms:modified>
  <cp:category/>
  <cp:version/>
  <cp:contentType/>
  <cp:contentStatus/>
</cp:coreProperties>
</file>