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80" windowHeight="12405" activeTab="0"/>
  </bookViews>
  <sheets>
    <sheet name="Statemen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<sst xmlns="http://schemas.openxmlformats.org/spreadsheetml/2006/main" count="39" uniqueCount="36">
  <si>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Description</t>
  </si>
  <si>
    <t>Delta</t>
  </si>
  <si>
    <t>Apple Day</t>
  </si>
  <si>
    <t>Equipment</t>
  </si>
  <si>
    <t>Total</t>
  </si>
  <si>
    <t>Investment Income</t>
  </si>
  <si>
    <t>Office</t>
  </si>
  <si>
    <t>Registration</t>
  </si>
  <si>
    <t>Training</t>
  </si>
  <si>
    <t>Revenue</t>
  </si>
  <si>
    <t>Expense</t>
  </si>
  <si>
    <t>Subtotal</t>
  </si>
  <si>
    <t>GST Rebate</t>
  </si>
  <si>
    <t>Uniform</t>
  </si>
  <si>
    <t>Banquet</t>
  </si>
  <si>
    <t>Miscellaneous</t>
  </si>
  <si>
    <t>Fair Gates</t>
  </si>
  <si>
    <t>Royal Canadian Legion</t>
  </si>
  <si>
    <t>Rideau Canoe Classic</t>
  </si>
  <si>
    <t>Awards</t>
  </si>
  <si>
    <t>Badges</t>
  </si>
  <si>
    <t>Badges - Group Crest</t>
  </si>
  <si>
    <t>Award - Wolf Cub Spirit (Opemikon)</t>
  </si>
  <si>
    <t>Award - Eager Beaver (Opemikon)</t>
  </si>
  <si>
    <t>Camp/Events</t>
  </si>
  <si>
    <t>Solstar Enterprises</t>
  </si>
  <si>
    <t>Camp/Events - Beaver Birthday Bash</t>
  </si>
  <si>
    <t>Camp/Events - Beaver</t>
  </si>
  <si>
    <t>Camp/Events - Cubs Archery</t>
  </si>
  <si>
    <t>Bank balance at end of year</t>
  </si>
  <si>
    <t>Subsidy provided</t>
  </si>
  <si>
    <t>Expenses</t>
  </si>
  <si>
    <t>Christmas Lights (Allan Yates)</t>
  </si>
  <si>
    <t>Canal Gallery &amp; Frame Shop</t>
  </si>
  <si>
    <t>Printer Cartrige Recycling</t>
  </si>
  <si>
    <t>Valley Highlands Area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</si>
</sst>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mmm\ d\,\ yyyy"/>
    <numFmt numFmtId="17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7" fontId="0" fillId="0" borderId="0" xfId="0" applyNumberFormat="1" applyAlignment="1">
      <alignment/>
    </xf>
    <xf numFmtId="7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2.57421875" style="0" customWidth="1"/>
    <col min="2" max="2" width="32.28125" style="0" bestFit="1" customWidth="1"/>
    <col min="3" max="4" width="10.7109375" style="0" customWidth="1"/>
    <col min="5" max="5" width="11.28125" style="0" bestFit="1" customWidth="1"/>
    <col min="7" max="7" width="9.7109375" style="0" bestFit="1" customWidth="1"/>
    <col min="10" max="10" width="9.7109375" style="0" bestFit="1" customWidth="1"/>
  </cols>
  <sheetData>
    <row r="1" spans="1:5" s="2" customFormat="1" ht="12.75">
      <c r="A1" s="2" t="s">
        <v>0</v>
      </c>
      <c r="C1" s="1" t="s">
        <v>9</v>
      </c>
      <c r="D1" s="1" t="s">
        <v>10</v>
      </c>
      <c r="E1" s="1" t="s">
        <v>1</v>
      </c>
    </row>
    <row r="2" spans="3:5" ht="12.75">
      <c r="C2" s="3"/>
      <c r="D2" s="3"/>
      <c r="E2" s="3"/>
    </row>
    <row r="3" spans="1:5" ht="12.75">
      <c r="A3" s="2" t="s">
        <v>9</v>
      </c>
      <c r="C3" s="3"/>
      <c r="D3" s="3"/>
      <c r="E3" s="3"/>
    </row>
    <row r="4" spans="2:5" ht="12.75">
      <c r="B4" t="s">
        <v>2</v>
      </c>
      <c r="C4" s="3">
        <f>363.12+334.67+66.56+134.19</f>
        <v>898.54</v>
      </c>
      <c r="D4" s="3"/>
      <c r="E4" s="3">
        <f aca="true" t="shared" si="0" ref="E4:E16">IF((C4+D4)&lt;&gt;0,C4-D4,"")</f>
        <v>898.54</v>
      </c>
    </row>
    <row r="5" spans="2:5" ht="12.75">
      <c r="B5" t="s">
        <v>33</v>
      </c>
      <c r="C5" s="3">
        <v>500</v>
      </c>
      <c r="D5" s="3"/>
      <c r="E5" s="3">
        <f t="shared" si="0"/>
        <v>500</v>
      </c>
    </row>
    <row r="6" spans="2:5" ht="12.75">
      <c r="B6" t="s">
        <v>32</v>
      </c>
      <c r="C6" s="3">
        <v>136.78</v>
      </c>
      <c r="D6" s="3"/>
      <c r="E6" s="3">
        <f t="shared" si="0"/>
        <v>136.78</v>
      </c>
    </row>
    <row r="7" spans="2:5" ht="12.75">
      <c r="B7" t="s">
        <v>16</v>
      </c>
      <c r="C7" s="3">
        <v>138.31</v>
      </c>
      <c r="D7" s="3"/>
      <c r="E7" s="3">
        <f t="shared" si="0"/>
        <v>138.31</v>
      </c>
    </row>
    <row r="8" spans="2:5" ht="12.75">
      <c r="B8" t="s">
        <v>12</v>
      </c>
      <c r="C8" s="3">
        <v>409.55</v>
      </c>
      <c r="D8" s="3"/>
      <c r="E8" s="3">
        <f t="shared" si="0"/>
        <v>409.55</v>
      </c>
    </row>
    <row r="9" spans="2:5" ht="12.75">
      <c r="B9" t="s">
        <v>5</v>
      </c>
      <c r="C9" s="3">
        <v>0.36</v>
      </c>
      <c r="D9" s="3"/>
      <c r="E9" s="3">
        <f>IF((C9+D9)&lt;&gt;0,C9-D9,"")</f>
        <v>0.36</v>
      </c>
    </row>
    <row r="10" spans="2:5" ht="12.75">
      <c r="B10" t="s">
        <v>15</v>
      </c>
      <c r="C10" s="3">
        <f>17+7+3</f>
        <v>27</v>
      </c>
      <c r="D10" s="3">
        <v>9</v>
      </c>
      <c r="E10" s="3">
        <f t="shared" si="0"/>
        <v>18</v>
      </c>
    </row>
    <row r="11" spans="2:5" ht="12.75">
      <c r="B11" t="s">
        <v>7</v>
      </c>
      <c r="C11" s="3">
        <f>7400.66</f>
        <v>7400.66</v>
      </c>
      <c r="D11" s="3"/>
      <c r="E11" s="3">
        <f t="shared" si="0"/>
        <v>7400.66</v>
      </c>
    </row>
    <row r="12" spans="2:5" ht="12.75">
      <c r="B12" t="s">
        <v>18</v>
      </c>
      <c r="C12" s="3">
        <v>400</v>
      </c>
      <c r="D12" s="3"/>
      <c r="E12" s="3">
        <f t="shared" si="0"/>
        <v>400</v>
      </c>
    </row>
    <row r="13" spans="2:5" ht="12.75">
      <c r="B13" t="s">
        <v>17</v>
      </c>
      <c r="C13" s="3">
        <f>1500+300</f>
        <v>1800</v>
      </c>
      <c r="D13" s="3"/>
      <c r="E13" s="3">
        <f t="shared" si="0"/>
        <v>1800</v>
      </c>
    </row>
    <row r="14" spans="2:5" ht="12.75">
      <c r="B14" t="s">
        <v>25</v>
      </c>
      <c r="C14" s="3">
        <v>600</v>
      </c>
      <c r="D14" s="3"/>
      <c r="E14" s="3">
        <f t="shared" si="0"/>
        <v>600</v>
      </c>
    </row>
    <row r="15" spans="2:5" ht="12.75">
      <c r="B15" t="s">
        <v>34</v>
      </c>
      <c r="C15" s="3">
        <f>100+50</f>
        <v>150</v>
      </c>
      <c r="D15" s="3"/>
      <c r="E15" s="3">
        <f t="shared" si="0"/>
        <v>150</v>
      </c>
    </row>
    <row r="16" spans="2:5" ht="12.75">
      <c r="B16" t="s">
        <v>35</v>
      </c>
      <c r="C16" s="3">
        <v>218</v>
      </c>
      <c r="D16" s="3"/>
      <c r="E16" s="3">
        <f t="shared" si="0"/>
        <v>218</v>
      </c>
    </row>
    <row r="17" spans="2:5" ht="12.75">
      <c r="B17" s="2" t="s">
        <v>11</v>
      </c>
      <c r="C17" s="3"/>
      <c r="D17" s="3"/>
      <c r="E17" s="4">
        <f>SUM(E4:E16)</f>
        <v>12670.2</v>
      </c>
    </row>
    <row r="18" spans="3:5" ht="12.75">
      <c r="C18" s="3"/>
      <c r="D18" s="3"/>
      <c r="E18" s="3"/>
    </row>
    <row r="19" spans="1:5" ht="12.75">
      <c r="A19" s="2" t="s">
        <v>31</v>
      </c>
      <c r="C19" s="3"/>
      <c r="D19" s="3"/>
      <c r="E19" s="3"/>
    </row>
    <row r="20" spans="2:5" ht="12.75">
      <c r="B20" t="s">
        <v>23</v>
      </c>
      <c r="C20" s="3"/>
      <c r="D20" s="3">
        <v>425</v>
      </c>
      <c r="E20" s="3">
        <f aca="true" t="shared" si="1" ref="E20:E34">IF((C20+D20)&lt;&gt;0,C20-D20,"")</f>
        <v>-425</v>
      </c>
    </row>
    <row r="21" spans="2:5" ht="12.75">
      <c r="B21" t="s">
        <v>22</v>
      </c>
      <c r="C21" s="3"/>
      <c r="D21" s="3">
        <v>425</v>
      </c>
      <c r="E21" s="3">
        <f t="shared" si="1"/>
        <v>-425</v>
      </c>
    </row>
    <row r="22" spans="2:5" ht="12.75">
      <c r="B22" t="s">
        <v>19</v>
      </c>
      <c r="C22" s="3"/>
      <c r="D22" s="3">
        <f>9.08+108.85+5.8+16.53+3.42</f>
        <v>143.67999999999998</v>
      </c>
      <c r="E22" s="3">
        <f t="shared" si="1"/>
        <v>-143.67999999999998</v>
      </c>
    </row>
    <row r="23" spans="2:5" ht="12.75">
      <c r="B23" t="s">
        <v>20</v>
      </c>
      <c r="C23" s="3"/>
      <c r="D23" s="3">
        <f>75.27+42.84+31.89+100.69+16.02</f>
        <v>266.71</v>
      </c>
      <c r="E23" s="3">
        <f t="shared" si="1"/>
        <v>-266.71</v>
      </c>
    </row>
    <row r="24" spans="2:5" ht="12.75">
      <c r="B24" t="s">
        <v>21</v>
      </c>
      <c r="C24" s="3"/>
      <c r="D24" s="3">
        <v>460.58</v>
      </c>
      <c r="E24" s="3">
        <f t="shared" si="1"/>
        <v>-460.58</v>
      </c>
    </row>
    <row r="25" spans="2:5" ht="12.75">
      <c r="B25" t="s">
        <v>14</v>
      </c>
      <c r="C25" s="3"/>
      <c r="D25" s="3">
        <f>21+54.73+36.87</f>
        <v>112.6</v>
      </c>
      <c r="E25" s="3">
        <f t="shared" si="1"/>
        <v>-112.6</v>
      </c>
    </row>
    <row r="26" spans="2:5" ht="12.75">
      <c r="B26" t="s">
        <v>24</v>
      </c>
      <c r="C26" s="3">
        <v>25</v>
      </c>
      <c r="D26" s="3">
        <f>31.05+10.07+48.3+7.56+83.89+23.78+25</f>
        <v>229.65</v>
      </c>
      <c r="E26" s="3">
        <f t="shared" si="1"/>
        <v>-204.65</v>
      </c>
    </row>
    <row r="27" spans="2:5" ht="12.75">
      <c r="B27" t="s">
        <v>27</v>
      </c>
      <c r="C27" s="3">
        <f>145</f>
        <v>145</v>
      </c>
      <c r="D27" s="3">
        <f>145+69.43+15.92+53.5</f>
        <v>283.85</v>
      </c>
      <c r="E27" s="3">
        <f t="shared" si="1"/>
        <v>-138.85000000000002</v>
      </c>
    </row>
    <row r="28" spans="2:5" ht="12.75">
      <c r="B28" t="s">
        <v>26</v>
      </c>
      <c r="C28" s="3">
        <v>320</v>
      </c>
      <c r="D28" s="3">
        <v>340</v>
      </c>
      <c r="E28" s="3">
        <f t="shared" si="1"/>
        <v>-20</v>
      </c>
    </row>
    <row r="29" spans="2:5" ht="12.75">
      <c r="B29" t="s">
        <v>28</v>
      </c>
      <c r="C29" s="3"/>
      <c r="D29" s="3">
        <v>40</v>
      </c>
      <c r="E29" s="3">
        <f t="shared" si="1"/>
        <v>-40</v>
      </c>
    </row>
    <row r="30" spans="2:5" ht="12.75">
      <c r="B30" t="s">
        <v>3</v>
      </c>
      <c r="C30" s="3"/>
      <c r="D30" s="3">
        <f>65.33+27.51+137.86+7.48+66.68+34.47+41.03+30.94+22.82+104.51+400.2+53.18+61.82+500+56.92+167.72+1011.96+45.99+56.33+6.88+61.9+154.14+16.3</f>
        <v>3131.9700000000003</v>
      </c>
      <c r="E30" s="3">
        <f t="shared" si="1"/>
        <v>-3131.9700000000003</v>
      </c>
    </row>
    <row r="31" spans="2:5" ht="12.75">
      <c r="B31" t="s">
        <v>6</v>
      </c>
      <c r="C31" s="3">
        <v>12</v>
      </c>
      <c r="D31" s="3">
        <f>113.27</f>
        <v>113.27</v>
      </c>
      <c r="E31" s="3">
        <f t="shared" si="1"/>
        <v>-101.27</v>
      </c>
    </row>
    <row r="32" spans="2:5" ht="12.75">
      <c r="B32" t="s">
        <v>7</v>
      </c>
      <c r="C32" s="3"/>
      <c r="D32" s="3">
        <f>7586+165</f>
        <v>7751</v>
      </c>
      <c r="E32" s="3">
        <f t="shared" si="1"/>
        <v>-7751</v>
      </c>
    </row>
    <row r="33" spans="2:10" ht="12.75">
      <c r="B33" t="s">
        <v>8</v>
      </c>
      <c r="C33" s="3"/>
      <c r="D33" s="3">
        <f>120+22.99</f>
        <v>142.99</v>
      </c>
      <c r="E33" s="3">
        <f t="shared" si="1"/>
        <v>-142.99</v>
      </c>
      <c r="J33" s="3"/>
    </row>
    <row r="34" spans="2:5" ht="12.75">
      <c r="B34" t="s">
        <v>13</v>
      </c>
      <c r="C34" s="3">
        <v>585.09</v>
      </c>
      <c r="D34" s="3">
        <f>178.39+151.7+1.29+512.03</f>
        <v>843.41</v>
      </c>
      <c r="E34" s="3">
        <f t="shared" si="1"/>
        <v>-258.31999999999994</v>
      </c>
    </row>
    <row r="35" spans="2:5" ht="12.75">
      <c r="B35" s="2" t="s">
        <v>11</v>
      </c>
      <c r="C35" s="3"/>
      <c r="D35" s="3"/>
      <c r="E35" s="4">
        <f>SUM(E20:E34)</f>
        <v>-13622.62</v>
      </c>
    </row>
    <row r="36" spans="3:5" ht="12.75">
      <c r="C36" s="3"/>
      <c r="D36" s="3"/>
      <c r="E36" s="3"/>
    </row>
    <row r="37" spans="1:5" ht="12.75">
      <c r="A37" s="2" t="s">
        <v>4</v>
      </c>
      <c r="C37" s="4"/>
      <c r="D37" s="4"/>
      <c r="E37" s="4">
        <f>E17+E35</f>
        <v>-952.4200000000001</v>
      </c>
    </row>
    <row r="39" spans="1:3" ht="12.75">
      <c r="A39" s="2" t="s">
        <v>29</v>
      </c>
      <c r="B39" s="2"/>
      <c r="C39" s="4">
        <v>1630.07</v>
      </c>
    </row>
    <row r="41" spans="1:3" ht="12.75">
      <c r="A41" s="2" t="s">
        <v>30</v>
      </c>
      <c r="B41" s="2"/>
      <c r="C41" s="4">
        <f>-(E32+E11)+165</f>
        <v>515.3400000000001</v>
      </c>
    </row>
  </sheetData>
  <printOptions horizontalCentered="1"/>
  <pageMargins left="0.75" right="0.75" top="1.33" bottom="1" header="0.5" footer="0.5"/>
  <pageSetup horizontalDpi="600" verticalDpi="600" orientation="portrait" r:id="rId1"/>
  <headerFooter alignWithMargins="0">
    <oddHeader>&amp;C&amp;"Arial,Bold"&amp;14 1&amp;Xst&amp;X Merrickville Scout Group Financial Statement
September 2004 to August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Yates</dc:creator>
  <cp:keywords/>
  <dc:description/>
  <cp:lastModifiedBy>Allan Yates</cp:lastModifiedBy>
  <cp:lastPrinted>2008-03-25T03:41:19Z</cp:lastPrinted>
  <dcterms:created xsi:type="dcterms:W3CDTF">2002-03-30T21:03:26Z</dcterms:created>
  <dcterms:modified xsi:type="dcterms:W3CDTF">2008-03-26T23:29:01Z</dcterms:modified>
  <cp:category/>
  <cp:version/>
  <cp:contentType/>
  <cp:contentStatus/>
</cp:coreProperties>
</file>