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095" activeTab="0"/>
  </bookViews>
  <sheets>
    <sheet name="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<sst xmlns="http://schemas.openxmlformats.org/spreadsheetml/2006/main" count="83" uniqueCount="76">
  <si>
    <t>Description</t>
  </si>
  <si>
    <t>Delta</t>
  </si>
  <si>
    <t>Apple Day</t>
  </si>
  <si>
    <t>Equipment</t>
  </si>
  <si>
    <t>Total</t>
  </si>
  <si>
    <t>Investment Income</t>
  </si>
  <si>
    <t>Office</t>
  </si>
  <si>
    <t>Revenue</t>
  </si>
  <si>
    <t>Expense</t>
  </si>
  <si>
    <t>Subtotal</t>
  </si>
  <si>
    <t>Uniform</t>
  </si>
  <si>
    <t>Banquet</t>
  </si>
  <si>
    <t>Royal Canadian Legion</t>
  </si>
  <si>
    <t>Awards</t>
  </si>
  <si>
    <t>Badges</t>
  </si>
  <si>
    <t>Camp/Events - Beaver</t>
  </si>
  <si>
    <t>Bank balance at end of year</t>
  </si>
  <si>
    <t>Frank &amp; Diana Yates</t>
  </si>
  <si>
    <t>Cargo Trailer</t>
  </si>
  <si>
    <t>Bingo</t>
  </si>
  <si>
    <t>Miscellaneous</t>
  </si>
  <si>
    <t>Net bank balance at end of year</t>
  </si>
  <si>
    <t>Bank Balance Difference</t>
  </si>
  <si>
    <t>Registration - Adult</t>
  </si>
  <si>
    <t>Registration - Youth</t>
  </si>
  <si>
    <t>Award - Eager Beaver (Opemikon 1/2 week)</t>
  </si>
  <si>
    <t>Award - Wolf Cub Spirit (Opemikon full week)</t>
  </si>
  <si>
    <t>Restricted Funds</t>
  </si>
  <si>
    <t>Colony</t>
  </si>
  <si>
    <t>Pack</t>
  </si>
  <si>
    <t>Troop</t>
  </si>
  <si>
    <t>Lion's Club (Eager Beaver Award)</t>
  </si>
  <si>
    <t>Christmas Lights (Allan Yates)</t>
  </si>
  <si>
    <t>Climbing Equipment</t>
  </si>
  <si>
    <t>Canoes</t>
  </si>
  <si>
    <t>Cave Simulator</t>
  </si>
  <si>
    <t>Canoe Trailer</t>
  </si>
  <si>
    <t>Kub Kar Track</t>
  </si>
  <si>
    <t>Canoe Accessories</t>
  </si>
  <si>
    <t>CIAF Grant</t>
  </si>
  <si>
    <t>Printer Cartrige Recycling</t>
  </si>
  <si>
    <t>Group Fee</t>
  </si>
  <si>
    <t>GST Rebate</t>
  </si>
  <si>
    <t>Council Retention Rebate</t>
  </si>
  <si>
    <t>Canoe Rental</t>
  </si>
  <si>
    <t>Training</t>
  </si>
  <si>
    <t>Youth registration received for 2007/2008</t>
  </si>
  <si>
    <t>Group fee received for 2007/2008</t>
  </si>
  <si>
    <t>Adult registration paid for 2007/2008</t>
  </si>
  <si>
    <t>Youth registration paid for 2007/2008</t>
  </si>
  <si>
    <t>Camp/Events - Scout CJ07</t>
  </si>
  <si>
    <t>Bank balance at beginning of year</t>
  </si>
  <si>
    <t>Solstar (Wolf Cub Award)</t>
  </si>
  <si>
    <t>Community Centre Rental</t>
  </si>
  <si>
    <t>Assets</t>
  </si>
  <si>
    <t>Liabilities</t>
  </si>
  <si>
    <t>Cargo trailer</t>
  </si>
  <si>
    <t>Canoe trailer</t>
  </si>
  <si>
    <t>Camping equipment</t>
  </si>
  <si>
    <t>Cave simulator</t>
  </si>
  <si>
    <t>Climbing equipment</t>
  </si>
  <si>
    <t>Cash</t>
  </si>
  <si>
    <t>Canoe donation received for 2006/2007</t>
  </si>
  <si>
    <t>CIAF grant received in 2005/2006</t>
  </si>
  <si>
    <t>NSF youth registration fee for 2007/2008</t>
  </si>
  <si>
    <t>Community Centre fee received for 2007/2008</t>
  </si>
  <si>
    <t>Adult registration paid for 2006/2007</t>
  </si>
  <si>
    <t>Youth registration paid for 2006/2007</t>
  </si>
  <si>
    <t>Bingo payment for 2005/2006</t>
  </si>
  <si>
    <t>Rideau Round Table reimbursement for PFD purchase</t>
  </si>
  <si>
    <t>Camp/Events - Cubs</t>
  </si>
  <si>
    <t>Marketing</t>
  </si>
  <si>
    <t>Expenses</t>
  </si>
  <si>
    <t>Subsidy Provided</t>
  </si>
  <si>
    <t>Expenses from 2005/2006 paid in 2006/2007</t>
  </si>
  <si>
    <t>Community Centre Rental Fee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</si>
</sst>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  <numFmt numFmtId="175" formatCode="&quot;$&quot;#,##0.0_);\(&quot;$&quot;#,##0.0\)"/>
    <numFmt numFmtId="176" formatCode="#,##0.00000000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7" fontId="1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.57421875" style="0" customWidth="1"/>
    <col min="2" max="2" width="46.7109375" style="0" bestFit="1" customWidth="1"/>
    <col min="3" max="5" width="12.421875" style="0" customWidth="1"/>
    <col min="6" max="6" width="12.57421875" style="0" customWidth="1"/>
    <col min="7" max="7" width="11.28125" style="0" bestFit="1" customWidth="1"/>
    <col min="10" max="10" width="9.7109375" style="0" bestFit="1" customWidth="1"/>
  </cols>
  <sheetData>
    <row r="1" spans="1:7" s="2" customFormat="1" ht="12.75">
      <c r="A1" s="2" t="s">
        <v>0</v>
      </c>
      <c r="C1" s="1" t="s">
        <v>7</v>
      </c>
      <c r="D1" s="1" t="s">
        <v>8</v>
      </c>
      <c r="E1" s="1" t="s">
        <v>1</v>
      </c>
      <c r="G1" s="6"/>
    </row>
    <row r="2" spans="3:7" ht="12.75">
      <c r="C2" s="3"/>
      <c r="D2" s="3"/>
      <c r="E2" s="3"/>
      <c r="G2" s="6"/>
    </row>
    <row r="3" spans="1:7" ht="12.75">
      <c r="A3" s="2" t="s">
        <v>7</v>
      </c>
      <c r="C3" s="3"/>
      <c r="D3" s="3"/>
      <c r="E3" s="3"/>
      <c r="G3" s="6"/>
    </row>
    <row r="4" spans="2:7" ht="12.75">
      <c r="B4" t="s">
        <v>2</v>
      </c>
      <c r="C4" s="3">
        <f>152.1+642.64+17.51+32.89</f>
        <v>845.14</v>
      </c>
      <c r="D4" s="3">
        <f>36+48</f>
        <v>84</v>
      </c>
      <c r="E4" s="3">
        <f aca="true" t="shared" si="0" ref="E4:E20">IF((C4+D4)&lt;&gt;0,C4-D4,"")</f>
        <v>761.14</v>
      </c>
      <c r="G4" s="6"/>
    </row>
    <row r="5" spans="2:7" ht="12.75">
      <c r="B5" t="s">
        <v>19</v>
      </c>
      <c r="C5" s="3">
        <f>201+180+675+225+117+285+48</f>
        <v>1731</v>
      </c>
      <c r="D5" s="3">
        <f>50+55.25+79+25+25+95+120+25+25+145+75+95+50</f>
        <v>864.25</v>
      </c>
      <c r="E5" s="3">
        <f t="shared" si="0"/>
        <v>866.75</v>
      </c>
      <c r="G5" s="6"/>
    </row>
    <row r="6" spans="2:7" ht="12.75">
      <c r="B6" t="s">
        <v>44</v>
      </c>
      <c r="C6" s="3">
        <f>1800+100+100+60+80+15+25+150</f>
        <v>2330</v>
      </c>
      <c r="D6" s="3"/>
      <c r="E6" s="3">
        <f t="shared" si="0"/>
        <v>2330</v>
      </c>
      <c r="G6" s="6"/>
    </row>
    <row r="7" spans="2:7" ht="12.75">
      <c r="B7" t="s">
        <v>32</v>
      </c>
      <c r="C7" s="3">
        <v>126.47</v>
      </c>
      <c r="D7" s="3"/>
      <c r="E7" s="3">
        <f t="shared" si="0"/>
        <v>126.47</v>
      </c>
      <c r="G7" s="6"/>
    </row>
    <row r="8" spans="2:7" ht="12.75">
      <c r="B8" t="s">
        <v>39</v>
      </c>
      <c r="C8" s="3">
        <v>11480</v>
      </c>
      <c r="D8" s="3"/>
      <c r="E8" s="3">
        <f t="shared" si="0"/>
        <v>11480</v>
      </c>
      <c r="G8" s="6"/>
    </row>
    <row r="9" spans="2:7" ht="12.75">
      <c r="B9" t="s">
        <v>75</v>
      </c>
      <c r="C9" s="3">
        <f>330+540+10</f>
        <v>880</v>
      </c>
      <c r="D9" s="3">
        <v>15</v>
      </c>
      <c r="E9" s="3">
        <f t="shared" si="0"/>
        <v>865</v>
      </c>
      <c r="G9" s="6"/>
    </row>
    <row r="10" spans="2:7" ht="12.75">
      <c r="B10" t="s">
        <v>43</v>
      </c>
      <c r="C10" s="8">
        <v>585</v>
      </c>
      <c r="D10" s="3"/>
      <c r="E10" s="3">
        <f t="shared" si="0"/>
        <v>585</v>
      </c>
      <c r="G10" s="6"/>
    </row>
    <row r="11" spans="2:7" ht="12.75">
      <c r="B11" t="s">
        <v>17</v>
      </c>
      <c r="C11" s="3">
        <v>200</v>
      </c>
      <c r="D11" s="3"/>
      <c r="E11" s="3">
        <f t="shared" si="0"/>
        <v>200</v>
      </c>
      <c r="G11" s="6"/>
    </row>
    <row r="12" spans="2:5" ht="12.75">
      <c r="B12" t="s">
        <v>41</v>
      </c>
      <c r="C12" s="3">
        <f>1070</f>
        <v>1070</v>
      </c>
      <c r="D12" s="3"/>
      <c r="E12" s="3">
        <f t="shared" si="0"/>
        <v>1070</v>
      </c>
    </row>
    <row r="13" spans="2:5" ht="12.75">
      <c r="B13" t="s">
        <v>42</v>
      </c>
      <c r="C13" s="3">
        <v>399.17</v>
      </c>
      <c r="D13" s="3"/>
      <c r="E13" s="3">
        <f t="shared" si="0"/>
        <v>399.17</v>
      </c>
    </row>
    <row r="14" spans="2:5" ht="12.75">
      <c r="B14" t="s">
        <v>5</v>
      </c>
      <c r="C14" s="3">
        <f>0.11+0.15+0.15+0.06+0.05+0.05+0.04+0.04+0.03+0.01+0.02+0.01</f>
        <v>0.7200000000000002</v>
      </c>
      <c r="D14" s="3"/>
      <c r="E14" s="3">
        <f>IF((C14+D14)&lt;&gt;0,C14-D14,"")</f>
        <v>0.7200000000000002</v>
      </c>
    </row>
    <row r="15" spans="2:5" ht="12.75">
      <c r="B15" t="s">
        <v>31</v>
      </c>
      <c r="C15" s="3">
        <v>250</v>
      </c>
      <c r="D15" s="3"/>
      <c r="E15" s="3">
        <f t="shared" si="0"/>
        <v>250</v>
      </c>
    </row>
    <row r="16" spans="2:5" ht="12.75">
      <c r="B16" t="s">
        <v>20</v>
      </c>
      <c r="C16" s="3">
        <v>29</v>
      </c>
      <c r="D16" s="3"/>
      <c r="E16" s="3">
        <f>IF((C16+D16)&lt;&gt;0,C16-D16,"")</f>
        <v>29</v>
      </c>
    </row>
    <row r="17" spans="2:5" ht="12.75">
      <c r="B17" t="s">
        <v>40</v>
      </c>
      <c r="C17" s="3">
        <v>131</v>
      </c>
      <c r="D17" s="3"/>
      <c r="E17" s="3">
        <f t="shared" si="0"/>
        <v>131</v>
      </c>
    </row>
    <row r="18" spans="2:5" ht="12.75">
      <c r="B18" t="s">
        <v>24</v>
      </c>
      <c r="C18" s="3">
        <f>2865+1370+90+2036+1239+55+105-C$12</f>
        <v>6690</v>
      </c>
      <c r="D18" s="3"/>
      <c r="E18" s="3">
        <f t="shared" si="0"/>
        <v>6690</v>
      </c>
    </row>
    <row r="19" spans="2:5" ht="12.75">
      <c r="B19" t="s">
        <v>12</v>
      </c>
      <c r="C19" s="3">
        <v>1500</v>
      </c>
      <c r="D19" s="3"/>
      <c r="E19" s="3">
        <f>IF((C19+D19)&lt;&gt;0,C19-D19,"")</f>
        <v>1500</v>
      </c>
    </row>
    <row r="20" spans="2:6" ht="12.75">
      <c r="B20" t="s">
        <v>52</v>
      </c>
      <c r="C20" s="3">
        <v>450</v>
      </c>
      <c r="D20" s="3"/>
      <c r="E20" s="3">
        <f t="shared" si="0"/>
        <v>450</v>
      </c>
      <c r="F20" s="5"/>
    </row>
    <row r="21" spans="2:5" ht="12.75">
      <c r="B21" s="2" t="s">
        <v>9</v>
      </c>
      <c r="C21" s="3"/>
      <c r="D21" s="3"/>
      <c r="E21" s="4">
        <f>SUM(E4:E20)</f>
        <v>27734.25</v>
      </c>
    </row>
    <row r="22" spans="3:5" ht="12.75">
      <c r="C22" s="3"/>
      <c r="D22" s="3"/>
      <c r="E22" s="3"/>
    </row>
    <row r="23" spans="1:5" ht="12.75">
      <c r="A23" s="2" t="s">
        <v>72</v>
      </c>
      <c r="C23" s="3"/>
      <c r="D23" s="3"/>
      <c r="E23" s="3"/>
    </row>
    <row r="24" spans="2:5" ht="12.75">
      <c r="B24" t="s">
        <v>25</v>
      </c>
      <c r="C24" s="3"/>
      <c r="D24" s="3">
        <v>250</v>
      </c>
      <c r="E24" s="3">
        <f aca="true" t="shared" si="1" ref="E24:E46">IF((C24+D24)&lt;&gt;0,C24-D24,"")</f>
        <v>-250</v>
      </c>
    </row>
    <row r="25" spans="2:5" ht="12.75">
      <c r="B25" t="s">
        <v>26</v>
      </c>
      <c r="C25" s="3"/>
      <c r="D25" s="3">
        <v>425</v>
      </c>
      <c r="E25" s="3">
        <f t="shared" si="1"/>
        <v>-425</v>
      </c>
    </row>
    <row r="26" spans="2:5" ht="12.75">
      <c r="B26" t="s">
        <v>13</v>
      </c>
      <c r="C26" s="3"/>
      <c r="D26" s="3">
        <f>10.38+3.39+4.56</f>
        <v>18.330000000000002</v>
      </c>
      <c r="E26" s="3">
        <f t="shared" si="1"/>
        <v>-18.330000000000002</v>
      </c>
    </row>
    <row r="27" spans="2:5" ht="12.75">
      <c r="B27" t="s">
        <v>14</v>
      </c>
      <c r="C27" s="3"/>
      <c r="D27" s="3">
        <v>108.31</v>
      </c>
      <c r="E27" s="3">
        <f t="shared" si="1"/>
        <v>-108.31</v>
      </c>
    </row>
    <row r="28" spans="2:5" ht="12.75">
      <c r="B28" t="s">
        <v>11</v>
      </c>
      <c r="C28" s="3"/>
      <c r="D28" s="3">
        <f>138.08+15.23</f>
        <v>153.31</v>
      </c>
      <c r="E28" s="3">
        <f t="shared" si="1"/>
        <v>-153.31</v>
      </c>
    </row>
    <row r="29" spans="2:5" ht="12.75">
      <c r="B29" t="s">
        <v>15</v>
      </c>
      <c r="C29" s="3"/>
      <c r="D29" s="3">
        <f>160.2+397.4</f>
        <v>557.5999999999999</v>
      </c>
      <c r="E29" s="3">
        <f t="shared" si="1"/>
        <v>-557.5999999999999</v>
      </c>
    </row>
    <row r="30" spans="2:5" ht="12.75">
      <c r="B30" t="s">
        <v>70</v>
      </c>
      <c r="C30" s="3"/>
      <c r="D30" s="3">
        <f>22.7+119.4</f>
        <v>142.1</v>
      </c>
      <c r="E30" s="3">
        <f t="shared" si="1"/>
        <v>-142.1</v>
      </c>
    </row>
    <row r="31" spans="2:5" ht="12.75">
      <c r="B31" t="s">
        <v>50</v>
      </c>
      <c r="C31" s="5">
        <f>1000+100+4795+350+200+60+225.25+405+100+652.51+400.9+80.13</f>
        <v>8368.789999999999</v>
      </c>
      <c r="D31" s="5">
        <f>1770+5965+49.44+595+420+77.33+70+60+8.64+135+9.32</f>
        <v>9159.729999999998</v>
      </c>
      <c r="E31" s="3">
        <f t="shared" si="1"/>
        <v>-790.9399999999987</v>
      </c>
    </row>
    <row r="32" spans="2:5" ht="12.75">
      <c r="B32" t="s">
        <v>38</v>
      </c>
      <c r="C32" s="3"/>
      <c r="D32" s="3">
        <f>91.8+120+803.7</f>
        <v>1015.5</v>
      </c>
      <c r="E32" s="3">
        <f t="shared" si="1"/>
        <v>-1015.5</v>
      </c>
    </row>
    <row r="33" spans="2:5" ht="12.75">
      <c r="B33" t="s">
        <v>36</v>
      </c>
      <c r="C33" s="3"/>
      <c r="D33" s="3">
        <f>1365.38+479.52+55.81+60+159.74+119.7+65+46.68+22.74+40+26.18</f>
        <v>2440.749999999999</v>
      </c>
      <c r="E33" s="3">
        <f t="shared" si="1"/>
        <v>-2440.749999999999</v>
      </c>
    </row>
    <row r="34" spans="2:5" ht="12.75">
      <c r="B34" t="s">
        <v>34</v>
      </c>
      <c r="C34" s="3">
        <v>500</v>
      </c>
      <c r="D34" s="3">
        <v>10260</v>
      </c>
      <c r="E34" s="3">
        <f t="shared" si="1"/>
        <v>-9760</v>
      </c>
    </row>
    <row r="35" spans="2:5" ht="12.75">
      <c r="B35" t="s">
        <v>18</v>
      </c>
      <c r="C35" s="3"/>
      <c r="D35" s="3">
        <v>1000</v>
      </c>
      <c r="E35" s="3">
        <f t="shared" si="1"/>
        <v>-1000</v>
      </c>
    </row>
    <row r="36" spans="2:5" ht="12.75">
      <c r="B36" t="s">
        <v>35</v>
      </c>
      <c r="C36" s="5"/>
      <c r="D36" s="3">
        <f>15.37+201.51+820.8+152.52</f>
        <v>1190.1999999999998</v>
      </c>
      <c r="E36" s="3">
        <f t="shared" si="1"/>
        <v>-1190.1999999999998</v>
      </c>
    </row>
    <row r="37" spans="2:5" ht="12.75">
      <c r="B37" t="s">
        <v>33</v>
      </c>
      <c r="C37" s="3"/>
      <c r="D37" s="3">
        <f>131.1+1279.89</f>
        <v>1410.99</v>
      </c>
      <c r="E37" s="3">
        <f t="shared" si="1"/>
        <v>-1410.99</v>
      </c>
    </row>
    <row r="38" spans="2:6" ht="12.75">
      <c r="B38" t="s">
        <v>53</v>
      </c>
      <c r="C38" s="3"/>
      <c r="D38" s="3">
        <v>915</v>
      </c>
      <c r="E38" s="3">
        <f t="shared" si="1"/>
        <v>-915</v>
      </c>
      <c r="F38" s="5"/>
    </row>
    <row r="39" spans="2:5" ht="12.75">
      <c r="B39" t="s">
        <v>3</v>
      </c>
      <c r="C39" s="3"/>
      <c r="D39" s="3">
        <f>412.28+59.92+61.56+39.33+57.16+5.99+33.76+91.16+102.59+378.54+22.8+86.61+100.32+47.23+131.26+5.7+11.39+54+48.99+87.02</f>
        <v>1837.61</v>
      </c>
      <c r="E39" s="3">
        <f t="shared" si="1"/>
        <v>-1837.61</v>
      </c>
    </row>
    <row r="40" spans="2:5" ht="12.75">
      <c r="B40" t="s">
        <v>37</v>
      </c>
      <c r="C40" s="3"/>
      <c r="D40" s="3">
        <f>576.98+300.5</f>
        <v>877.48</v>
      </c>
      <c r="E40" s="3">
        <f t="shared" si="1"/>
        <v>-877.48</v>
      </c>
    </row>
    <row r="41" spans="2:5" ht="12.75">
      <c r="B41" t="s">
        <v>71</v>
      </c>
      <c r="C41" s="3"/>
      <c r="D41" s="3">
        <f>10.64+99.02</f>
        <v>109.66</v>
      </c>
      <c r="E41" s="3">
        <f t="shared" si="1"/>
        <v>-109.66</v>
      </c>
    </row>
    <row r="42" spans="2:5" ht="12.75">
      <c r="B42" t="s">
        <v>6</v>
      </c>
      <c r="C42" s="3"/>
      <c r="D42" s="3">
        <f>20+1+7+72.87+10+5+4+5+5+89.4+2.02+9+7+2+1</f>
        <v>240.29000000000002</v>
      </c>
      <c r="E42" s="3">
        <f t="shared" si="1"/>
        <v>-240.29000000000002</v>
      </c>
    </row>
    <row r="43" spans="2:5" ht="12.75">
      <c r="B43" t="s">
        <v>23</v>
      </c>
      <c r="C43" s="3"/>
      <c r="D43" s="3">
        <f>1410</f>
        <v>1410</v>
      </c>
      <c r="E43" s="3">
        <f t="shared" si="1"/>
        <v>-1410</v>
      </c>
    </row>
    <row r="44" spans="2:5" ht="12.75">
      <c r="B44" t="s">
        <v>24</v>
      </c>
      <c r="C44" s="3"/>
      <c r="D44" s="3">
        <f>3390+4575+105+30+420+90-D43</f>
        <v>7200</v>
      </c>
      <c r="E44" s="3">
        <f t="shared" si="1"/>
        <v>-7200</v>
      </c>
    </row>
    <row r="45" spans="2:5" ht="12.75">
      <c r="B45" t="s">
        <v>45</v>
      </c>
      <c r="C45" s="3"/>
      <c r="D45" s="3">
        <f>220+36</f>
        <v>256</v>
      </c>
      <c r="E45" s="3">
        <f t="shared" si="1"/>
        <v>-256</v>
      </c>
    </row>
    <row r="46" spans="2:5" ht="12.75">
      <c r="B46" t="s">
        <v>10</v>
      </c>
      <c r="C46" s="3">
        <v>474</v>
      </c>
      <c r="D46" s="3">
        <f>377.18+12.83</f>
        <v>390.01</v>
      </c>
      <c r="E46" s="3">
        <f t="shared" si="1"/>
        <v>83.99000000000001</v>
      </c>
    </row>
    <row r="47" spans="2:5" ht="12.75">
      <c r="B47" s="2" t="s">
        <v>9</v>
      </c>
      <c r="C47" s="3"/>
      <c r="D47" s="3"/>
      <c r="E47" s="4">
        <f>SUM(E24:E46)</f>
        <v>-32025.079999999998</v>
      </c>
    </row>
    <row r="48" spans="3:5" ht="12.75">
      <c r="C48" s="3"/>
      <c r="D48" s="3"/>
      <c r="E48" s="3"/>
    </row>
    <row r="49" spans="1:5" ht="12.75">
      <c r="A49" s="2" t="s">
        <v>4</v>
      </c>
      <c r="C49" s="4"/>
      <c r="D49" s="4"/>
      <c r="E49" s="4">
        <f>E21+E47</f>
        <v>-4290.829999999998</v>
      </c>
    </row>
    <row r="51" spans="1:6" ht="12.75">
      <c r="A51" s="2" t="s">
        <v>51</v>
      </c>
      <c r="C51" s="4">
        <v>16817.53</v>
      </c>
      <c r="D51" s="4"/>
      <c r="F51" s="4"/>
    </row>
    <row r="52" spans="1:6" ht="12.75">
      <c r="A52" s="2"/>
      <c r="C52" s="4"/>
      <c r="F52" s="11"/>
    </row>
    <row r="53" spans="1:6" ht="12.75">
      <c r="A53" s="2" t="s">
        <v>16</v>
      </c>
      <c r="B53" s="2"/>
      <c r="C53" s="7">
        <v>524.59</v>
      </c>
      <c r="F53" s="3"/>
    </row>
    <row r="54" spans="2:7" ht="12.75">
      <c r="B54" t="s">
        <v>46</v>
      </c>
      <c r="C54" s="5">
        <f>3227-C55-C56</f>
        <v>2830</v>
      </c>
      <c r="D54" s="3"/>
      <c r="F54" s="3"/>
      <c r="G54" s="3"/>
    </row>
    <row r="55" spans="2:7" ht="12.75">
      <c r="B55" t="s">
        <v>65</v>
      </c>
      <c r="C55" s="3">
        <v>245</v>
      </c>
      <c r="D55" s="3"/>
      <c r="F55" s="3"/>
      <c r="G55" s="3"/>
    </row>
    <row r="56" spans="2:7" ht="12.75">
      <c r="B56" t="s">
        <v>47</v>
      </c>
      <c r="C56" s="3">
        <v>152</v>
      </c>
      <c r="D56" s="3"/>
      <c r="F56" s="3"/>
      <c r="G56" s="3"/>
    </row>
    <row r="57" spans="2:7" ht="12.75">
      <c r="B57" s="3" t="s">
        <v>66</v>
      </c>
      <c r="C57" s="3">
        <v>-1050</v>
      </c>
      <c r="D57" s="3"/>
      <c r="F57" s="3"/>
      <c r="G57" s="3"/>
    </row>
    <row r="58" spans="2:7" ht="12.75">
      <c r="B58" s="3" t="s">
        <v>67</v>
      </c>
      <c r="C58" s="3">
        <v>-2340</v>
      </c>
      <c r="D58" s="3"/>
      <c r="F58" s="3"/>
      <c r="G58" s="3"/>
    </row>
    <row r="59" spans="2:7" ht="12.75">
      <c r="B59" s="3" t="s">
        <v>69</v>
      </c>
      <c r="C59" s="3">
        <v>-482.25</v>
      </c>
      <c r="D59" s="3"/>
      <c r="F59" s="3"/>
      <c r="G59" s="3"/>
    </row>
    <row r="60" spans="2:7" ht="12.75">
      <c r="B60" s="3" t="s">
        <v>74</v>
      </c>
      <c r="C60" s="3">
        <v>771.36</v>
      </c>
      <c r="D60" s="3"/>
      <c r="F60" s="3"/>
      <c r="G60" s="3"/>
    </row>
    <row r="61" spans="2:7" ht="12.75">
      <c r="B61" t="s">
        <v>63</v>
      </c>
      <c r="C61" s="3">
        <v>11480</v>
      </c>
      <c r="D61" s="3"/>
      <c r="F61" s="3"/>
      <c r="G61" s="3"/>
    </row>
    <row r="62" spans="2:7" ht="12.75">
      <c r="B62" s="3" t="s">
        <v>68</v>
      </c>
      <c r="C62" s="3">
        <v>-489</v>
      </c>
      <c r="D62" s="3"/>
      <c r="F62" s="3"/>
      <c r="G62" s="3"/>
    </row>
    <row r="63" spans="2:7" ht="12.75">
      <c r="B63" t="s">
        <v>62</v>
      </c>
      <c r="C63" s="3">
        <v>150</v>
      </c>
      <c r="D63" s="3"/>
      <c r="G63" s="3"/>
    </row>
    <row r="64" spans="2:7" ht="12.75">
      <c r="B64" s="3" t="s">
        <v>46</v>
      </c>
      <c r="C64" s="3">
        <v>-2415</v>
      </c>
      <c r="D64" s="3"/>
      <c r="G64" s="3"/>
    </row>
    <row r="65" spans="2:7" ht="12.75">
      <c r="B65" s="3" t="s">
        <v>64</v>
      </c>
      <c r="C65" s="3">
        <v>7</v>
      </c>
      <c r="D65" s="3"/>
      <c r="G65" s="3"/>
    </row>
    <row r="66" spans="2:7" ht="12.75">
      <c r="B66" t="s">
        <v>48</v>
      </c>
      <c r="C66" s="3">
        <v>1320</v>
      </c>
      <c r="D66" s="3"/>
      <c r="G66" s="3"/>
    </row>
    <row r="67" spans="2:7" ht="12.75">
      <c r="B67" t="s">
        <v>49</v>
      </c>
      <c r="C67" s="5">
        <f>3143-C66</f>
        <v>1823</v>
      </c>
      <c r="D67" s="5"/>
      <c r="G67" s="5"/>
    </row>
    <row r="68" spans="1:3" ht="12.75">
      <c r="A68" s="2" t="s">
        <v>21</v>
      </c>
      <c r="B68" s="2"/>
      <c r="C68" s="4">
        <f>SUM(C53:C67)</f>
        <v>12526.7</v>
      </c>
    </row>
    <row r="70" spans="1:6" ht="12.75">
      <c r="A70" s="2" t="s">
        <v>22</v>
      </c>
      <c r="B70" s="2"/>
      <c r="C70" s="4">
        <f>C68-C51</f>
        <v>-4290.829999999998</v>
      </c>
      <c r="F70" s="4"/>
    </row>
    <row r="72" spans="1:6" ht="12.75">
      <c r="A72" s="2" t="s">
        <v>27</v>
      </c>
      <c r="F72" s="12"/>
    </row>
    <row r="73" spans="2:3" ht="12.75">
      <c r="B73" t="s">
        <v>28</v>
      </c>
      <c r="C73" s="5">
        <v>0</v>
      </c>
    </row>
    <row r="74" spans="2:6" ht="12.75">
      <c r="B74" t="s">
        <v>29</v>
      </c>
      <c r="C74" s="5">
        <v>0</v>
      </c>
      <c r="E74" s="2"/>
      <c r="F74" s="12"/>
    </row>
    <row r="75" spans="2:3" ht="12.75">
      <c r="B75" t="s">
        <v>30</v>
      </c>
      <c r="C75" s="5">
        <v>293.21</v>
      </c>
    </row>
    <row r="77" spans="1:3" ht="12.75">
      <c r="A77" s="2" t="s">
        <v>73</v>
      </c>
      <c r="C77" s="4">
        <v>510</v>
      </c>
    </row>
  </sheetData>
  <printOptions horizontalCentered="1"/>
  <pageMargins left="0.75" right="0.75" top="0.95" bottom="0.27" header="0.36" footer="0.26"/>
  <pageSetup fitToHeight="1" fitToWidth="1" horizontalDpi="600" verticalDpi="600" orientation="portrait" scale="75" r:id="rId1"/>
  <headerFooter alignWithMargins="0">
    <oddHeader xml:space="preserve">&amp;C&amp;"Arial,Bold"&amp;14 1&amp;Xst&amp;X Merrickville Scout Group Financial Statement
September 2006 to August 2007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9" sqref="B9"/>
    </sheetView>
  </sheetViews>
  <sheetFormatPr defaultColWidth="9.140625" defaultRowHeight="12.75"/>
  <cols>
    <col min="1" max="1" width="17.7109375" style="0" bestFit="1" customWidth="1"/>
    <col min="2" max="3" width="11.00390625" style="0" customWidth="1"/>
  </cols>
  <sheetData>
    <row r="1" spans="1:4" ht="12.75">
      <c r="A1" s="13" t="s">
        <v>54</v>
      </c>
      <c r="B1" s="13"/>
      <c r="C1" s="1"/>
      <c r="D1" s="2" t="s">
        <v>55</v>
      </c>
    </row>
    <row r="2" spans="1:2" ht="12.75">
      <c r="A2" t="s">
        <v>56</v>
      </c>
      <c r="B2" s="9">
        <v>3500</v>
      </c>
    </row>
    <row r="3" spans="1:2" ht="12.75">
      <c r="A3" t="s">
        <v>57</v>
      </c>
      <c r="B3" s="9">
        <v>2500</v>
      </c>
    </row>
    <row r="4" spans="1:2" ht="12.75">
      <c r="A4" t="s">
        <v>58</v>
      </c>
      <c r="B4" s="9">
        <v>5000</v>
      </c>
    </row>
    <row r="5" spans="1:2" ht="12.75">
      <c r="A5" t="s">
        <v>34</v>
      </c>
      <c r="B5" s="9">
        <v>11000</v>
      </c>
    </row>
    <row r="6" spans="1:2" ht="12.75">
      <c r="A6" t="s">
        <v>59</v>
      </c>
      <c r="B6" s="9">
        <v>1000</v>
      </c>
    </row>
    <row r="7" spans="1:2" ht="12.75">
      <c r="A7" t="s">
        <v>60</v>
      </c>
      <c r="B7" s="9">
        <v>1000</v>
      </c>
    </row>
    <row r="8" spans="1:2" ht="12.75">
      <c r="A8" t="s">
        <v>61</v>
      </c>
      <c r="B8" s="9">
        <v>2739.56</v>
      </c>
    </row>
    <row r="9" ht="12.75">
      <c r="B9" s="9"/>
    </row>
    <row r="10" ht="12.75">
      <c r="B10" s="9"/>
    </row>
    <row r="11" ht="12.75">
      <c r="B11" s="9"/>
    </row>
    <row r="12" ht="12.75">
      <c r="B12" s="9"/>
    </row>
    <row r="13" ht="12.75">
      <c r="B13" s="9"/>
    </row>
    <row r="14" ht="12.75">
      <c r="B14" s="9"/>
    </row>
    <row r="15" spans="1:5" ht="12.75">
      <c r="A15" s="2" t="s">
        <v>4</v>
      </c>
      <c r="B15" s="10">
        <f>SUM(B2:B13)</f>
        <v>26739.56</v>
      </c>
      <c r="C15" s="2"/>
      <c r="D15" s="2" t="s">
        <v>4</v>
      </c>
      <c r="E15" s="10">
        <f>SUM(E2:E13)</f>
        <v>0</v>
      </c>
    </row>
  </sheetData>
  <mergeCells count="1">
    <mergeCell ref="A1:B1"/>
  </mergeCells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&amp;C&amp;"Arial,Bold"&amp;14 1&amp;Xst&amp;X Merrickville Scout Group Balance Sheet
August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2008-03-25T02:29:27Z</cp:lastPrinted>
  <dcterms:created xsi:type="dcterms:W3CDTF">2002-03-30T21:03:26Z</dcterms:created>
  <dcterms:modified xsi:type="dcterms:W3CDTF">2008-03-26T23:31:14Z</dcterms:modified>
  <cp:category/>
  <cp:version/>
  <cp:contentType/>
  <cp:contentStatus/>
</cp:coreProperties>
</file>