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00" windowWidth="10215" windowHeight="10020" activeTab="0"/>
  </bookViews>
  <sheets>
    <sheet name="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<sst xmlns="http://schemas.openxmlformats.org/spreadsheetml/2006/main" count="77" uniqueCount="70">
  <si>
    <t>Description</t>
  </si>
  <si>
    <t>Delta</t>
  </si>
  <si>
    <t>Apple Day</t>
  </si>
  <si>
    <t>Equipment</t>
  </si>
  <si>
    <t>Total</t>
  </si>
  <si>
    <t>Investment Income</t>
  </si>
  <si>
    <t>Office</t>
  </si>
  <si>
    <t>Revenue</t>
  </si>
  <si>
    <t>Expense</t>
  </si>
  <si>
    <t>Subtotal</t>
  </si>
  <si>
    <t>Uniform</t>
  </si>
  <si>
    <t>Banquet</t>
  </si>
  <si>
    <t>Royal Canadian Legion</t>
  </si>
  <si>
    <t>Awards</t>
  </si>
  <si>
    <t>Bank balance at end of year</t>
  </si>
  <si>
    <t>Frank &amp; Diana Yates</t>
  </si>
  <si>
    <t>Cargo Trailer</t>
  </si>
  <si>
    <t>Bingo</t>
  </si>
  <si>
    <t>Miscellaneous</t>
  </si>
  <si>
    <t>Net bank balance at end of year</t>
  </si>
  <si>
    <t>Bank Balance Difference</t>
  </si>
  <si>
    <t>Registration - Adult</t>
  </si>
  <si>
    <t>Registration - Youth</t>
  </si>
  <si>
    <t>Award - Eager Beaver (Opemikon 1/2 week)</t>
  </si>
  <si>
    <t>Award - Wolf Cub Spirit (Opemikon full week)</t>
  </si>
  <si>
    <t>Restricted Funds</t>
  </si>
  <si>
    <t>Colony</t>
  </si>
  <si>
    <t>Pack</t>
  </si>
  <si>
    <t>Troop</t>
  </si>
  <si>
    <t>Lion's Club (Eager Beaver Award)</t>
  </si>
  <si>
    <t>Christmas Lights (Allan Yates)</t>
  </si>
  <si>
    <t>Canoes</t>
  </si>
  <si>
    <t>Kub Kar Track</t>
  </si>
  <si>
    <t>CIAF Grant</t>
  </si>
  <si>
    <t>Printer Cartrige Recycling</t>
  </si>
  <si>
    <t>Group Fee</t>
  </si>
  <si>
    <t>GST Rebate</t>
  </si>
  <si>
    <t>Council Retention Rebate</t>
  </si>
  <si>
    <t>Canoe Rental</t>
  </si>
  <si>
    <t>Training</t>
  </si>
  <si>
    <t>Bank balance at beginning of year</t>
  </si>
  <si>
    <t>Solstar (Wolf Cub Award)</t>
  </si>
  <si>
    <t>Community Centre Rental</t>
  </si>
  <si>
    <t>Assets</t>
  </si>
  <si>
    <t>Liabilities</t>
  </si>
  <si>
    <t>Cargo trailer</t>
  </si>
  <si>
    <t>Canoe trailer</t>
  </si>
  <si>
    <t>Camping equipment</t>
  </si>
  <si>
    <t>Cave simulator</t>
  </si>
  <si>
    <t>Climbing equipment</t>
  </si>
  <si>
    <t>Cash</t>
  </si>
  <si>
    <t>Marketing</t>
  </si>
  <si>
    <t>Expenses</t>
  </si>
  <si>
    <t>Subsidy Provided</t>
  </si>
  <si>
    <t>Community Centre Rental Fee</t>
  </si>
  <si>
    <t>Merrickville Crests</t>
  </si>
  <si>
    <t>Lion's Club (CIAF)</t>
  </si>
  <si>
    <t>Village of Merrickville-Wolford</t>
  </si>
  <si>
    <t>Mayor's Walk</t>
  </si>
  <si>
    <t>Church Parade</t>
  </si>
  <si>
    <t>Centenary Camp (100 Tent Event)</t>
  </si>
  <si>
    <t>Subsidy</t>
  </si>
  <si>
    <t>Youth registration received for 2008/2009</t>
  </si>
  <si>
    <t>Community Centre fee received for 2008/2009</t>
  </si>
  <si>
    <t>Group fee received for 2008/2009</t>
  </si>
  <si>
    <t>Adult registration paid for 2008/2009</t>
  </si>
  <si>
    <t>Youth registration paid for 2008/2009</t>
  </si>
  <si>
    <t>2006/2007</t>
  </si>
  <si>
    <t>2007/2008</t>
  </si>
  <si>
    <t>Restricted funds change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</si>
</sst>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mmm\ d\,\ yyyy"/>
    <numFmt numFmtId="174" formatCode="&quot;$&quot;#,##0.00"/>
    <numFmt numFmtId="175" formatCode="&quot;$&quot;#,##0.0_);\(&quot;$&quot;#,##0.0\)"/>
    <numFmt numFmtId="176" formatCode="#,##0.0000000000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7" fontId="0" fillId="0" borderId="0" xfId="0" applyNumberFormat="1" applyAlignment="1">
      <alignment/>
    </xf>
    <xf numFmtId="7" fontId="1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/>
    </xf>
    <xf numFmtId="7" fontId="1" fillId="0" borderId="0" xfId="0" applyNumberFormat="1" applyFont="1" applyAlignment="1">
      <alignment horizontal="right"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workbookViewId="0" topLeftCell="A26">
      <selection activeCell="E52" sqref="E52"/>
    </sheetView>
  </sheetViews>
  <sheetFormatPr defaultColWidth="9.140625" defaultRowHeight="12.75"/>
  <cols>
    <col min="1" max="1" width="2.57421875" style="0" customWidth="1"/>
    <col min="2" max="2" width="46.7109375" style="0" bestFit="1" customWidth="1"/>
    <col min="3" max="5" width="12.421875" style="0" customWidth="1"/>
    <col min="6" max="6" width="12.57421875" style="0" customWidth="1"/>
    <col min="7" max="7" width="11.28125" style="0" bestFit="1" customWidth="1"/>
    <col min="10" max="10" width="9.7109375" style="0" bestFit="1" customWidth="1"/>
  </cols>
  <sheetData>
    <row r="1" spans="1:7" s="2" customFormat="1" ht="12.75">
      <c r="A1" s="2" t="s">
        <v>0</v>
      </c>
      <c r="C1" s="1" t="s">
        <v>7</v>
      </c>
      <c r="D1" s="1" t="s">
        <v>8</v>
      </c>
      <c r="E1" s="1" t="s">
        <v>1</v>
      </c>
      <c r="G1" s="6"/>
    </row>
    <row r="2" spans="3:7" ht="12.75">
      <c r="C2" s="3"/>
      <c r="D2" s="3"/>
      <c r="E2" s="3"/>
      <c r="G2" s="6"/>
    </row>
    <row r="3" spans="1:7" ht="12.75">
      <c r="A3" s="2" t="s">
        <v>7</v>
      </c>
      <c r="C3" s="3"/>
      <c r="D3" s="3"/>
      <c r="E3" s="3"/>
      <c r="G3" s="6"/>
    </row>
    <row r="4" spans="2:7" ht="12.75">
      <c r="B4" t="s">
        <v>2</v>
      </c>
      <c r="C4" s="3">
        <f>170.91+753.1+181.78</f>
        <v>1105.79</v>
      </c>
      <c r="D4" s="3">
        <f>33.63+109.15</f>
        <v>142.78</v>
      </c>
      <c r="E4" s="3">
        <f aca="true" t="shared" si="0" ref="E4:E22">IF((C4+D4)&lt;&gt;0,C4-D4,"")</f>
        <v>963.01</v>
      </c>
      <c r="G4" s="6"/>
    </row>
    <row r="5" spans="2:7" ht="12.75">
      <c r="B5" t="s">
        <v>17</v>
      </c>
      <c r="C5" s="3">
        <v>1184</v>
      </c>
      <c r="D5" s="3"/>
      <c r="E5" s="3">
        <f t="shared" si="0"/>
        <v>1184</v>
      </c>
      <c r="G5" s="6"/>
    </row>
    <row r="6" spans="2:7" ht="12.75">
      <c r="B6" t="s">
        <v>38</v>
      </c>
      <c r="C6" s="3">
        <f>25+150+150+50+280+150+300+240</f>
        <v>1345</v>
      </c>
      <c r="D6" s="3">
        <v>115.2</v>
      </c>
      <c r="E6" s="3">
        <f t="shared" si="0"/>
        <v>1229.8</v>
      </c>
      <c r="G6" s="6"/>
    </row>
    <row r="7" spans="2:7" ht="12.75">
      <c r="B7" t="s">
        <v>30</v>
      </c>
      <c r="C7" s="3">
        <v>90.18</v>
      </c>
      <c r="D7" s="3"/>
      <c r="E7" s="3">
        <f t="shared" si="0"/>
        <v>90.18</v>
      </c>
      <c r="G7" s="6"/>
    </row>
    <row r="8" spans="2:7" ht="12.75">
      <c r="B8" t="s">
        <v>33</v>
      </c>
      <c r="C8" s="3">
        <v>29630</v>
      </c>
      <c r="D8" s="3"/>
      <c r="E8" s="3">
        <f t="shared" si="0"/>
        <v>29630</v>
      </c>
      <c r="G8" s="6"/>
    </row>
    <row r="9" spans="2:7" ht="12.75">
      <c r="B9" t="s">
        <v>54</v>
      </c>
      <c r="C9" s="3">
        <v>950</v>
      </c>
      <c r="D9" s="3"/>
      <c r="E9" s="3">
        <f t="shared" si="0"/>
        <v>950</v>
      </c>
      <c r="G9" s="6"/>
    </row>
    <row r="10" spans="2:7" ht="12.75">
      <c r="B10" t="s">
        <v>37</v>
      </c>
      <c r="C10" s="3">
        <v>1001.66</v>
      </c>
      <c r="D10" s="3"/>
      <c r="E10" s="3">
        <f t="shared" si="0"/>
        <v>1001.66</v>
      </c>
      <c r="G10" s="6"/>
    </row>
    <row r="11" spans="2:7" ht="12.75">
      <c r="B11" t="s">
        <v>15</v>
      </c>
      <c r="C11" s="3">
        <v>200</v>
      </c>
      <c r="D11" s="3"/>
      <c r="E11" s="3">
        <f t="shared" si="0"/>
        <v>200</v>
      </c>
      <c r="G11" s="6"/>
    </row>
    <row r="12" spans="2:5" ht="12.75">
      <c r="B12" t="s">
        <v>35</v>
      </c>
      <c r="C12" s="3">
        <v>1582</v>
      </c>
      <c r="D12" s="3"/>
      <c r="E12" s="3">
        <f t="shared" si="0"/>
        <v>1582</v>
      </c>
    </row>
    <row r="13" spans="2:5" ht="12.75">
      <c r="B13" t="s">
        <v>36</v>
      </c>
      <c r="C13" s="3">
        <v>688.46</v>
      </c>
      <c r="D13" s="3"/>
      <c r="E13" s="3">
        <f t="shared" si="0"/>
        <v>688.46</v>
      </c>
    </row>
    <row r="14" spans="2:5" ht="12.75">
      <c r="B14" t="s">
        <v>5</v>
      </c>
      <c r="C14" s="3">
        <f>0.01+0.03+0.01+0.01+0.02+0.02+0.01+0.01+0.01+0.02</f>
        <v>0.15</v>
      </c>
      <c r="D14" s="3"/>
      <c r="E14" s="3">
        <f>IF((C14+D14)&lt;&gt;0,C14-D14,"")</f>
        <v>0.15</v>
      </c>
    </row>
    <row r="15" spans="2:5" ht="12.75">
      <c r="B15" t="s">
        <v>29</v>
      </c>
      <c r="C15" s="3">
        <v>250</v>
      </c>
      <c r="D15" s="3"/>
      <c r="E15" s="3">
        <f t="shared" si="0"/>
        <v>250</v>
      </c>
    </row>
    <row r="16" spans="2:5" ht="12.75">
      <c r="B16" t="s">
        <v>56</v>
      </c>
      <c r="C16" s="3">
        <v>100</v>
      </c>
      <c r="D16" s="3"/>
      <c r="E16" s="3">
        <f t="shared" si="0"/>
        <v>100</v>
      </c>
    </row>
    <row r="17" spans="2:5" ht="12.75">
      <c r="B17" t="s">
        <v>58</v>
      </c>
      <c r="C17" s="3">
        <v>167.5</v>
      </c>
      <c r="D17" s="3"/>
      <c r="E17" s="3">
        <f t="shared" si="0"/>
        <v>167.5</v>
      </c>
    </row>
    <row r="18" spans="2:5" ht="12.75">
      <c r="B18" t="s">
        <v>34</v>
      </c>
      <c r="C18" s="3">
        <f>153.25+83</f>
        <v>236.25</v>
      </c>
      <c r="D18" s="3"/>
      <c r="E18" s="3">
        <f t="shared" si="0"/>
        <v>236.25</v>
      </c>
    </row>
    <row r="19" spans="2:5" ht="12.75">
      <c r="B19" t="s">
        <v>22</v>
      </c>
      <c r="C19" s="3">
        <f>695+1620+5290+1190+775+175+60+50+60-C9-C12</f>
        <v>7383</v>
      </c>
      <c r="D19" s="3"/>
      <c r="E19" s="3">
        <f t="shared" si="0"/>
        <v>7383</v>
      </c>
    </row>
    <row r="20" spans="2:5" ht="12.75">
      <c r="B20" t="s">
        <v>12</v>
      </c>
      <c r="C20" s="3">
        <f>500+500</f>
        <v>1000</v>
      </c>
      <c r="D20" s="3"/>
      <c r="E20" s="3">
        <f>IF((C20+D20)&lt;&gt;0,C20-D20,"")</f>
        <v>1000</v>
      </c>
    </row>
    <row r="21" spans="2:6" ht="12.75">
      <c r="B21" t="s">
        <v>41</v>
      </c>
      <c r="C21" s="3">
        <v>500</v>
      </c>
      <c r="D21" s="3"/>
      <c r="E21" s="3">
        <f t="shared" si="0"/>
        <v>500</v>
      </c>
      <c r="F21" s="5"/>
    </row>
    <row r="22" spans="2:6" ht="12.75">
      <c r="B22" t="s">
        <v>57</v>
      </c>
      <c r="C22" s="3">
        <v>1000</v>
      </c>
      <c r="D22" s="3"/>
      <c r="E22" s="3">
        <f t="shared" si="0"/>
        <v>1000</v>
      </c>
      <c r="F22" s="5"/>
    </row>
    <row r="23" spans="2:5" ht="12.75">
      <c r="B23" s="2" t="s">
        <v>9</v>
      </c>
      <c r="C23" s="3"/>
      <c r="D23" s="3"/>
      <c r="E23" s="4">
        <f>SUM(E4:E22)</f>
        <v>48156.01</v>
      </c>
    </row>
    <row r="24" spans="3:5" ht="12.75">
      <c r="C24" s="3"/>
      <c r="D24" s="3"/>
      <c r="E24" s="3"/>
    </row>
    <row r="25" spans="1:5" ht="12.75">
      <c r="A25" s="2" t="s">
        <v>52</v>
      </c>
      <c r="C25" s="3"/>
      <c r="D25" s="3"/>
      <c r="E25" s="3"/>
    </row>
    <row r="26" spans="2:5" ht="12.75">
      <c r="B26" t="s">
        <v>23</v>
      </c>
      <c r="C26" s="3"/>
      <c r="D26" s="3">
        <v>250</v>
      </c>
      <c r="E26" s="3">
        <f aca="true" t="shared" si="1" ref="E26:E44">IF((C26+D26)&lt;&gt;0,C26-D26,"")</f>
        <v>-250</v>
      </c>
    </row>
    <row r="27" spans="2:5" ht="12.75">
      <c r="B27" t="s">
        <v>24</v>
      </c>
      <c r="C27" s="3"/>
      <c r="D27" s="3">
        <v>450</v>
      </c>
      <c r="E27" s="3">
        <f t="shared" si="1"/>
        <v>-450</v>
      </c>
    </row>
    <row r="28" spans="2:5" ht="12.75">
      <c r="B28" t="s">
        <v>13</v>
      </c>
      <c r="C28" s="3"/>
      <c r="D28" s="3">
        <f>8.98+19.76</f>
        <v>28.740000000000002</v>
      </c>
      <c r="E28" s="3">
        <f t="shared" si="1"/>
        <v>-28.740000000000002</v>
      </c>
    </row>
    <row r="29" spans="2:5" ht="12.75">
      <c r="B29" t="s">
        <v>11</v>
      </c>
      <c r="C29" s="3"/>
      <c r="D29" s="3">
        <f>95.98+61.85+50</f>
        <v>207.83</v>
      </c>
      <c r="E29" s="3">
        <f t="shared" si="1"/>
        <v>-207.83</v>
      </c>
    </row>
    <row r="30" spans="2:5" ht="12.75">
      <c r="B30" t="s">
        <v>16</v>
      </c>
      <c r="C30" s="3"/>
      <c r="D30" s="3">
        <v>1000</v>
      </c>
      <c r="E30" s="3">
        <f t="shared" si="1"/>
        <v>-1000</v>
      </c>
    </row>
    <row r="31" spans="2:5" ht="12.75">
      <c r="B31" t="s">
        <v>60</v>
      </c>
      <c r="C31" s="5">
        <f>550+136</f>
        <v>686</v>
      </c>
      <c r="D31" s="3">
        <f>250+963.6</f>
        <v>1213.6</v>
      </c>
      <c r="E31" s="3">
        <f t="shared" si="1"/>
        <v>-527.5999999999999</v>
      </c>
    </row>
    <row r="32" spans="2:5" ht="12.75">
      <c r="B32" t="s">
        <v>59</v>
      </c>
      <c r="C32" s="5"/>
      <c r="D32" s="3">
        <v>50</v>
      </c>
      <c r="E32" s="3">
        <f t="shared" si="1"/>
        <v>-50</v>
      </c>
    </row>
    <row r="33" spans="2:6" ht="12.75">
      <c r="B33" t="s">
        <v>42</v>
      </c>
      <c r="C33" s="3"/>
      <c r="D33" s="3">
        <v>720</v>
      </c>
      <c r="E33" s="3">
        <f t="shared" si="1"/>
        <v>-720</v>
      </c>
      <c r="F33" s="5"/>
    </row>
    <row r="34" spans="2:5" ht="12.75">
      <c r="B34" t="s">
        <v>3</v>
      </c>
      <c r="C34" s="3">
        <v>200</v>
      </c>
      <c r="D34" s="3">
        <f>29601.58-1000-500+5</f>
        <v>28106.58</v>
      </c>
      <c r="E34" s="3">
        <f t="shared" si="1"/>
        <v>-27906.58</v>
      </c>
    </row>
    <row r="35" spans="2:5" ht="12.75">
      <c r="B35" t="s">
        <v>32</v>
      </c>
      <c r="C35" s="3"/>
      <c r="D35" s="3">
        <v>500</v>
      </c>
      <c r="E35" s="3">
        <f t="shared" si="1"/>
        <v>-500</v>
      </c>
    </row>
    <row r="36" spans="2:5" ht="12.75">
      <c r="B36" t="s">
        <v>51</v>
      </c>
      <c r="C36" s="3">
        <v>49.49</v>
      </c>
      <c r="D36" s="3">
        <f>34.77+10.39+12+14.28+12.39+49.49</f>
        <v>133.32</v>
      </c>
      <c r="E36" s="3">
        <f t="shared" si="1"/>
        <v>-83.82999999999998</v>
      </c>
    </row>
    <row r="37" spans="2:5" ht="12.75">
      <c r="B37" t="s">
        <v>55</v>
      </c>
      <c r="C37" s="3"/>
      <c r="D37" s="3">
        <v>667.84</v>
      </c>
      <c r="E37" s="3">
        <f t="shared" si="1"/>
        <v>-667.84</v>
      </c>
    </row>
    <row r="38" spans="2:5" ht="12.75">
      <c r="B38" t="s">
        <v>18</v>
      </c>
      <c r="C38" s="3"/>
      <c r="D38" s="3">
        <v>256.56</v>
      </c>
      <c r="E38" s="3">
        <f t="shared" si="1"/>
        <v>-256.56</v>
      </c>
    </row>
    <row r="39" spans="2:5" ht="12.75">
      <c r="B39" t="s">
        <v>6</v>
      </c>
      <c r="C39" s="3"/>
      <c r="D39" s="3">
        <f>1.17+11.09+7.62+10.92+3+5+2+4+2+3+5+4+4</f>
        <v>62.8</v>
      </c>
      <c r="E39" s="3">
        <f t="shared" si="1"/>
        <v>-62.8</v>
      </c>
    </row>
    <row r="40" spans="2:5" ht="12.75">
      <c r="B40" t="s">
        <v>21</v>
      </c>
      <c r="C40" s="3"/>
      <c r="D40" s="3">
        <f>1582+128</f>
        <v>1710</v>
      </c>
      <c r="E40" s="3">
        <f t="shared" si="1"/>
        <v>-1710</v>
      </c>
    </row>
    <row r="41" spans="2:5" ht="12.75">
      <c r="B41" t="s">
        <v>22</v>
      </c>
      <c r="C41" s="3"/>
      <c r="D41" s="3">
        <f>2983+167+6015+110-D40</f>
        <v>7565</v>
      </c>
      <c r="E41" s="3">
        <f t="shared" si="1"/>
        <v>-7565</v>
      </c>
    </row>
    <row r="42" spans="2:5" ht="12.75">
      <c r="B42" t="s">
        <v>61</v>
      </c>
      <c r="C42" s="3"/>
      <c r="D42" s="3">
        <f>80+11.67+110.12</f>
        <v>201.79000000000002</v>
      </c>
      <c r="E42" s="3">
        <f t="shared" si="1"/>
        <v>-201.79000000000002</v>
      </c>
    </row>
    <row r="43" spans="2:5" ht="12.75">
      <c r="B43" t="s">
        <v>39</v>
      </c>
      <c r="C43" s="3"/>
      <c r="D43" s="3">
        <f>10+486.31+40.21</f>
        <v>536.52</v>
      </c>
      <c r="E43" s="3">
        <f t="shared" si="1"/>
        <v>-536.52</v>
      </c>
    </row>
    <row r="44" spans="2:5" ht="12.75">
      <c r="B44" t="s">
        <v>10</v>
      </c>
      <c r="C44" s="3"/>
      <c r="D44" s="3">
        <f>9.13+16.17</f>
        <v>25.300000000000004</v>
      </c>
      <c r="E44" s="3">
        <f t="shared" si="1"/>
        <v>-25.300000000000004</v>
      </c>
    </row>
    <row r="45" spans="2:5" ht="12.75">
      <c r="B45" s="2" t="s">
        <v>9</v>
      </c>
      <c r="C45" s="3"/>
      <c r="D45" s="3"/>
      <c r="E45" s="4">
        <f>SUM(E26:E44)</f>
        <v>-42750.39</v>
      </c>
    </row>
    <row r="46" spans="3:5" ht="12.75">
      <c r="C46" s="3"/>
      <c r="D46" s="3"/>
      <c r="E46" s="3"/>
    </row>
    <row r="47" spans="1:5" ht="12.75">
      <c r="A47" s="2" t="s">
        <v>4</v>
      </c>
      <c r="C47" s="4"/>
      <c r="D47" s="4"/>
      <c r="E47" s="4">
        <f>E23+E45</f>
        <v>5405.620000000003</v>
      </c>
    </row>
    <row r="49" spans="1:6" ht="12.75">
      <c r="A49" s="2" t="s">
        <v>40</v>
      </c>
      <c r="C49" s="4">
        <v>524.59</v>
      </c>
      <c r="D49" s="4"/>
      <c r="F49" s="4"/>
    </row>
    <row r="50" spans="1:6" ht="12.75">
      <c r="A50" s="2"/>
      <c r="C50" s="4"/>
      <c r="F50" s="10"/>
    </row>
    <row r="51" spans="1:6" ht="12.75">
      <c r="A51" s="2" t="s">
        <v>14</v>
      </c>
      <c r="B51" s="2"/>
      <c r="C51" s="7">
        <v>6729.42</v>
      </c>
      <c r="D51" s="7"/>
      <c r="F51" s="3"/>
    </row>
    <row r="52" spans="2:7" ht="12.75">
      <c r="B52" t="s">
        <v>62</v>
      </c>
      <c r="C52" s="5">
        <f>(256+2946+20+268)-C55</f>
        <v>3056</v>
      </c>
      <c r="D52" s="3"/>
      <c r="F52" s="3"/>
      <c r="G52" s="3"/>
    </row>
    <row r="53" spans="2:7" ht="12.75">
      <c r="B53" t="s">
        <v>63</v>
      </c>
      <c r="C53" s="3">
        <f>(380+30)</f>
        <v>410</v>
      </c>
      <c r="D53" s="3"/>
      <c r="F53" s="3"/>
      <c r="G53" s="3"/>
    </row>
    <row r="54" spans="2:7" ht="12.75">
      <c r="B54" t="s">
        <v>69</v>
      </c>
      <c r="C54" s="3">
        <f>E66</f>
        <v>-293.21</v>
      </c>
      <c r="D54" s="3"/>
      <c r="F54" s="3"/>
      <c r="G54" s="3"/>
    </row>
    <row r="55" spans="2:7" ht="12.75">
      <c r="B55" t="s">
        <v>64</v>
      </c>
      <c r="C55" s="3">
        <f>434</f>
        <v>434</v>
      </c>
      <c r="D55" s="3"/>
      <c r="F55" s="3"/>
      <c r="G55" s="3"/>
    </row>
    <row r="56" spans="2:7" ht="12.75">
      <c r="B56" s="3" t="s">
        <v>65</v>
      </c>
      <c r="C56" s="3">
        <v>-1582</v>
      </c>
      <c r="D56" s="3"/>
      <c r="F56" s="3"/>
      <c r="G56" s="3"/>
    </row>
    <row r="57" spans="2:7" ht="12.75">
      <c r="B57" s="3" t="s">
        <v>66</v>
      </c>
      <c r="C57" s="3">
        <f>-4406-C56</f>
        <v>-2824</v>
      </c>
      <c r="D57" s="3"/>
      <c r="F57" s="3"/>
      <c r="G57" s="3"/>
    </row>
    <row r="58" spans="1:3" ht="12.75">
      <c r="A58" s="2" t="s">
        <v>19</v>
      </c>
      <c r="B58" s="2"/>
      <c r="C58" s="4">
        <f>SUM(C51:C57)</f>
        <v>5930.210000000001</v>
      </c>
    </row>
    <row r="60" spans="1:6" ht="12.75">
      <c r="A60" s="2" t="s">
        <v>20</v>
      </c>
      <c r="B60" s="2"/>
      <c r="C60" s="4">
        <f>C58-C49</f>
        <v>5405.620000000001</v>
      </c>
      <c r="F60" s="4"/>
    </row>
    <row r="62" spans="1:6" ht="12.75">
      <c r="A62" s="2" t="s">
        <v>25</v>
      </c>
      <c r="C62" s="1" t="s">
        <v>68</v>
      </c>
      <c r="D62" s="1" t="s">
        <v>67</v>
      </c>
      <c r="E62" s="1" t="s">
        <v>1</v>
      </c>
      <c r="F62" s="11"/>
    </row>
    <row r="63" spans="2:5" ht="12.75">
      <c r="B63" t="s">
        <v>26</v>
      </c>
      <c r="C63" s="5">
        <v>0</v>
      </c>
      <c r="D63" s="3"/>
      <c r="E63" s="3">
        <f>C63-D63</f>
        <v>0</v>
      </c>
    </row>
    <row r="64" spans="2:6" ht="12.75">
      <c r="B64" t="s">
        <v>27</v>
      </c>
      <c r="C64" s="5">
        <v>0</v>
      </c>
      <c r="D64" s="3"/>
      <c r="E64" s="3">
        <f>C64-D64</f>
        <v>0</v>
      </c>
      <c r="F64" s="11"/>
    </row>
    <row r="65" spans="2:5" ht="12.75">
      <c r="B65" t="s">
        <v>28</v>
      </c>
      <c r="C65" s="5">
        <v>0</v>
      </c>
      <c r="D65" s="3">
        <v>293.21</v>
      </c>
      <c r="E65" s="3">
        <f>C65-D65</f>
        <v>-293.21</v>
      </c>
    </row>
    <row r="66" spans="2:5" ht="12.75">
      <c r="B66" s="2" t="s">
        <v>4</v>
      </c>
      <c r="C66" s="4">
        <f>SUM(C63:C65)</f>
        <v>0</v>
      </c>
      <c r="D66" s="4">
        <f>SUM(D63:D65)</f>
        <v>293.21</v>
      </c>
      <c r="E66" s="4">
        <f>C66-D66</f>
        <v>-293.21</v>
      </c>
    </row>
    <row r="68" spans="1:3" ht="12.75">
      <c r="A68" s="2" t="s">
        <v>53</v>
      </c>
      <c r="C68" s="4">
        <f>201.79+397</f>
        <v>598.79</v>
      </c>
    </row>
    <row r="70" ht="12.75">
      <c r="C70" s="3"/>
    </row>
  </sheetData>
  <printOptions horizontalCentered="1"/>
  <pageMargins left="0.75" right="0.75" top="0.95" bottom="0.27" header="0.36" footer="0.26"/>
  <pageSetup fitToHeight="1" fitToWidth="1" horizontalDpi="600" verticalDpi="600" orientation="portrait" scale="82" r:id="rId1"/>
  <headerFooter alignWithMargins="0">
    <oddHeader xml:space="preserve">&amp;C&amp;"Arial,Bold"&amp;14 1&amp;Xst&amp;X Merrickville Scout Group Financial Statement
September 2007 to August 2008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F7" sqref="F7"/>
    </sheetView>
  </sheetViews>
  <sheetFormatPr defaultColWidth="9.140625" defaultRowHeight="12.75"/>
  <cols>
    <col min="1" max="1" width="17.7109375" style="0" bestFit="1" customWidth="1"/>
    <col min="2" max="3" width="11.00390625" style="0" customWidth="1"/>
  </cols>
  <sheetData>
    <row r="1" spans="1:5" ht="12.75">
      <c r="A1" s="12" t="s">
        <v>43</v>
      </c>
      <c r="B1" s="12"/>
      <c r="C1" s="1"/>
      <c r="D1" s="12" t="s">
        <v>44</v>
      </c>
      <c r="E1" s="12"/>
    </row>
    <row r="2" spans="1:2" ht="12.75">
      <c r="A2" t="s">
        <v>45</v>
      </c>
      <c r="B2" s="8">
        <v>3500</v>
      </c>
    </row>
    <row r="3" spans="1:2" ht="12.75">
      <c r="A3" t="s">
        <v>46</v>
      </c>
      <c r="B3" s="8">
        <v>2500</v>
      </c>
    </row>
    <row r="4" spans="1:2" ht="12.75">
      <c r="A4" t="s">
        <v>47</v>
      </c>
      <c r="B4" s="8">
        <v>8000</v>
      </c>
    </row>
    <row r="5" spans="1:2" ht="12.75">
      <c r="A5" t="s">
        <v>31</v>
      </c>
      <c r="B5" s="8">
        <v>35000</v>
      </c>
    </row>
    <row r="6" spans="1:2" ht="12.75">
      <c r="A6" t="s">
        <v>48</v>
      </c>
      <c r="B6" s="8">
        <v>1000</v>
      </c>
    </row>
    <row r="7" spans="1:2" ht="12.75">
      <c r="A7" t="s">
        <v>49</v>
      </c>
      <c r="B7" s="8">
        <v>2000</v>
      </c>
    </row>
    <row r="8" spans="1:2" ht="12.75">
      <c r="A8" t="s">
        <v>50</v>
      </c>
      <c r="B8" s="8">
        <f>Statement!C51</f>
        <v>6729.42</v>
      </c>
    </row>
    <row r="9" spans="1:5" ht="12.75">
      <c r="A9" s="2" t="s">
        <v>4</v>
      </c>
      <c r="B9" s="9">
        <f>SUM(B2:B8)</f>
        <v>58729.42</v>
      </c>
      <c r="C9" s="2"/>
      <c r="D9" s="2" t="s">
        <v>4</v>
      </c>
      <c r="E9" s="9">
        <f>SUM(E2:E8)</f>
        <v>0</v>
      </c>
    </row>
  </sheetData>
  <mergeCells count="2">
    <mergeCell ref="A1:B1"/>
    <mergeCell ref="D1:E1"/>
  </mergeCells>
  <printOptions horizontalCentered="1"/>
  <pageMargins left="0.75" right="0.75" top="1.25" bottom="1" header="0.5" footer="0.5"/>
  <pageSetup horizontalDpi="600" verticalDpi="600" orientation="portrait" r:id="rId1"/>
  <headerFooter alignWithMargins="0">
    <oddHeader>&amp;C&amp;"Arial,Bold"&amp;14 1&amp;Xst&amp;X Merrickville Scout Group Balance Sheet
August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Yates</dc:creator>
  <cp:keywords/>
  <dc:description/>
  <cp:lastModifiedBy>Office</cp:lastModifiedBy>
  <cp:lastPrinted>2009-06-19T02:06:00Z</cp:lastPrinted>
  <dcterms:created xsi:type="dcterms:W3CDTF">2002-03-30T21:03:26Z</dcterms:created>
  <dcterms:modified xsi:type="dcterms:W3CDTF">2009-09-28T12:28:12Z</dcterms:modified>
  <cp:category/>
  <cp:version/>
  <cp:contentType/>
  <cp:contentStatus/>
</cp:coreProperties>
</file>