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300" windowWidth="10215" windowHeight="10020" activeTab="0"/>
  </bookViews>
  <sheets>
    <sheet name="Statement" sheetId="1" r:id="rId1"/>
    <sheet name="Balance Sheet" sheetId="2" r:id="rId2"/>
  </sheets>
  <definedNames/>
  <calcPr fullCalcOnLoad="1"/>
</workbook>
</file>

<file path=xl/sharedStrings.xml><?xml version="1.0" encoding="utf-8"?>
<sst xmlns="http://schemas.openxmlformats.org/spreadsheetml/2006/main" count="75" uniqueCount="68">
  <si>
    <t>Description</t>
  </si>
  <si>
    <t>Delta</t>
  </si>
  <si>
    <t>Apple Day</t>
  </si>
  <si>
    <t>Equipment</t>
  </si>
  <si>
    <t>Total</t>
  </si>
  <si>
    <t>Office</t>
  </si>
  <si>
    <t>Revenue</t>
  </si>
  <si>
    <t>Expense</t>
  </si>
  <si>
    <t>Subtotal</t>
  </si>
  <si>
    <t>Uniform</t>
  </si>
  <si>
    <t>Banquet</t>
  </si>
  <si>
    <t>Royal Canadian Legion</t>
  </si>
  <si>
    <t>Awards</t>
  </si>
  <si>
    <t>Bank balance at end of year</t>
  </si>
  <si>
    <t>Frank &amp; Diana Yates</t>
  </si>
  <si>
    <t>Miscellaneous</t>
  </si>
  <si>
    <t>Net bank balance at end of year</t>
  </si>
  <si>
    <t>Bank Balance Difference</t>
  </si>
  <si>
    <t>Registration - Adult</t>
  </si>
  <si>
    <t>Registration - Youth</t>
  </si>
  <si>
    <t>Award - Wolf Cub Spirit (Opemikon full week)</t>
  </si>
  <si>
    <t>Restricted Funds</t>
  </si>
  <si>
    <t>Colony</t>
  </si>
  <si>
    <t>Pack</t>
  </si>
  <si>
    <t>Troop</t>
  </si>
  <si>
    <t>Christmas Lights (Allan Yates)</t>
  </si>
  <si>
    <t>Canoes</t>
  </si>
  <si>
    <t>Kub Kar Track</t>
  </si>
  <si>
    <t>Printer Cartrige Recycling</t>
  </si>
  <si>
    <t>Group Fee</t>
  </si>
  <si>
    <t>GST Rebate</t>
  </si>
  <si>
    <t>Council Retention Rebate</t>
  </si>
  <si>
    <t>Training</t>
  </si>
  <si>
    <t>Bank balance at beginning of year</t>
  </si>
  <si>
    <t>Solstar (Wolf Cub Award)</t>
  </si>
  <si>
    <t>Community Centre Rental</t>
  </si>
  <si>
    <t>Assets</t>
  </si>
  <si>
    <t>Liabilities</t>
  </si>
  <si>
    <t>Cargo trailer</t>
  </si>
  <si>
    <t>Canoe trailer</t>
  </si>
  <si>
    <t>Camping equipment</t>
  </si>
  <si>
    <t>Cave simulator</t>
  </si>
  <si>
    <t>Climbing equipment</t>
  </si>
  <si>
    <t>Cash</t>
  </si>
  <si>
    <t>Expenses</t>
  </si>
  <si>
    <t>Community Centre Rental Fee</t>
  </si>
  <si>
    <t>Village of Merrickville-Wolford</t>
  </si>
  <si>
    <t>Centenary Camp (100 Tent Event)</t>
  </si>
  <si>
    <t>2007/2008</t>
  </si>
  <si>
    <t>Restricted funds change</t>
  </si>
  <si>
    <t>Lion's Club (Centenary Camp)</t>
  </si>
  <si>
    <t>Snowflake Festival</t>
  </si>
  <si>
    <t>Mobile telephone recycling</t>
  </si>
  <si>
    <t>Equipment Rental</t>
  </si>
  <si>
    <t>Section fundraising contribution, Cubs</t>
  </si>
  <si>
    <t>Section fundraising contribution, Scouts</t>
  </si>
  <si>
    <t>Section fundraising contribution, Venturers</t>
  </si>
  <si>
    <t>2008/2009</t>
  </si>
  <si>
    <t>Youth registration received for 2009/2010</t>
  </si>
  <si>
    <t>Community Centre fee received for 2009/2010</t>
  </si>
  <si>
    <t>Group fee received for 2009/2010</t>
  </si>
  <si>
    <t>Adult registration paid for 2009/2010</t>
  </si>
  <si>
    <t>Youth registration paid for 2009/2010</t>
  </si>
  <si>
    <t>Subsidy (includes NOLB)</t>
  </si>
  <si>
    <t>Delta Delta</t>
  </si>
  <si>
    <t>Subsidy Provided by Group</t>
  </si>
  <si>
    <t>Payments accounted for but not yet cashed</t>
  </si>
  <si>
    <t>No One Left Behind Scouts Canada Foundation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</si>
</sst>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d\,\ yyyy"/>
    <numFmt numFmtId="173" formatCode="mmm\ d\,\ yyyy"/>
    <numFmt numFmtId="174" formatCode="&quot;$&quot;#,##0.00"/>
    <numFmt numFmtId="175" formatCode="&quot;$&quot;#,##0.0_);\(&quot;$&quot;#,##0.0\)"/>
    <numFmt numFmtId="176" formatCode="#,##0.000000000000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7" fontId="0" fillId="0" borderId="0" xfId="0" applyNumberFormat="1" applyAlignment="1">
      <alignment/>
    </xf>
    <xf numFmtId="7" fontId="1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/>
    </xf>
    <xf numFmtId="7" fontId="1" fillId="0" borderId="0" xfId="0" applyNumberFormat="1" applyFont="1" applyAlignment="1">
      <alignment horizontal="right"/>
    </xf>
    <xf numFmtId="174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16">
      <selection activeCell="C31" sqref="C31"/>
    </sheetView>
  </sheetViews>
  <sheetFormatPr defaultColWidth="9.140625" defaultRowHeight="12.75"/>
  <cols>
    <col min="1" max="1" width="2.57421875" style="0" customWidth="1"/>
    <col min="2" max="2" width="46.7109375" style="0" bestFit="1" customWidth="1"/>
    <col min="3" max="5" width="12.421875" style="0" customWidth="1"/>
    <col min="6" max="6" width="12.57421875" style="0" customWidth="1"/>
    <col min="7" max="7" width="11.28125" style="0" bestFit="1" customWidth="1"/>
    <col min="10" max="10" width="9.7109375" style="0" bestFit="1" customWidth="1"/>
  </cols>
  <sheetData>
    <row r="1" spans="1:7" s="2" customFormat="1" ht="12.75">
      <c r="A1" s="2" t="s">
        <v>0</v>
      </c>
      <c r="C1" s="1" t="s">
        <v>6</v>
      </c>
      <c r="D1" s="1" t="s">
        <v>7</v>
      </c>
      <c r="E1" s="1" t="s">
        <v>1</v>
      </c>
      <c r="G1" s="6"/>
    </row>
    <row r="2" spans="3:7" ht="12.75">
      <c r="C2" s="3"/>
      <c r="D2" s="3"/>
      <c r="E2" s="3"/>
      <c r="G2" s="6"/>
    </row>
    <row r="3" spans="1:7" ht="12.75">
      <c r="A3" s="2" t="s">
        <v>6</v>
      </c>
      <c r="C3" s="3"/>
      <c r="D3" s="3"/>
      <c r="E3" s="3"/>
      <c r="G3" s="6"/>
    </row>
    <row r="4" spans="2:7" ht="12.75">
      <c r="B4" t="s">
        <v>2</v>
      </c>
      <c r="C4" s="3">
        <f>247.14+638.01</f>
        <v>885.15</v>
      </c>
      <c r="D4" s="3">
        <v>150</v>
      </c>
      <c r="E4" s="3">
        <f aca="true" t="shared" si="0" ref="E4:E20">IF((C4+D4)&lt;&gt;0,C4-D4,"")</f>
        <v>735.15</v>
      </c>
      <c r="G4" s="6"/>
    </row>
    <row r="5" spans="2:7" ht="12.75">
      <c r="B5" t="s">
        <v>25</v>
      </c>
      <c r="C5" s="3">
        <v>46.03</v>
      </c>
      <c r="D5" s="3"/>
      <c r="E5" s="3">
        <f t="shared" si="0"/>
        <v>46.03</v>
      </c>
      <c r="G5" s="6"/>
    </row>
    <row r="6" spans="2:7" ht="12.75">
      <c r="B6" t="s">
        <v>45</v>
      </c>
      <c r="C6" s="3">
        <v>950</v>
      </c>
      <c r="D6" s="3"/>
      <c r="E6" s="3">
        <f t="shared" si="0"/>
        <v>950</v>
      </c>
      <c r="G6" s="6"/>
    </row>
    <row r="7" spans="2:7" ht="12.75">
      <c r="B7" t="s">
        <v>31</v>
      </c>
      <c r="C7" s="3">
        <v>630</v>
      </c>
      <c r="D7" s="3"/>
      <c r="E7" s="3">
        <f t="shared" si="0"/>
        <v>630</v>
      </c>
      <c r="G7" s="6"/>
    </row>
    <row r="8" spans="2:7" ht="12.75">
      <c r="B8" t="s">
        <v>53</v>
      </c>
      <c r="C8" s="3">
        <f>50+70+280+210+360+200+60</f>
        <v>1230</v>
      </c>
      <c r="D8" s="3"/>
      <c r="E8" s="3">
        <f t="shared" si="0"/>
        <v>1230</v>
      </c>
      <c r="G8" s="6"/>
    </row>
    <row r="9" spans="2:7" ht="12.75">
      <c r="B9" t="s">
        <v>14</v>
      </c>
      <c r="C9" s="3">
        <v>200</v>
      </c>
      <c r="D9" s="3"/>
      <c r="E9" s="3">
        <f t="shared" si="0"/>
        <v>200</v>
      </c>
      <c r="G9" s="6"/>
    </row>
    <row r="10" spans="2:5" ht="12.75">
      <c r="B10" t="s">
        <v>29</v>
      </c>
      <c r="C10" s="3">
        <v>1725</v>
      </c>
      <c r="D10" s="3"/>
      <c r="E10" s="3">
        <f t="shared" si="0"/>
        <v>1725</v>
      </c>
    </row>
    <row r="11" spans="2:5" ht="12.75">
      <c r="B11" t="s">
        <v>30</v>
      </c>
      <c r="C11" s="3">
        <v>779.54</v>
      </c>
      <c r="D11" s="3"/>
      <c r="E11" s="3">
        <f t="shared" si="0"/>
        <v>779.54</v>
      </c>
    </row>
    <row r="12" spans="2:5" ht="12.75">
      <c r="B12" t="s">
        <v>67</v>
      </c>
      <c r="C12" s="3">
        <v>1250</v>
      </c>
      <c r="D12" s="3"/>
      <c r="E12" s="3">
        <f t="shared" si="0"/>
        <v>1250</v>
      </c>
    </row>
    <row r="13" spans="2:5" ht="12.75">
      <c r="B13" t="s">
        <v>50</v>
      </c>
      <c r="C13" s="3">
        <v>500</v>
      </c>
      <c r="D13" s="3"/>
      <c r="E13" s="3">
        <f t="shared" si="0"/>
        <v>500</v>
      </c>
    </row>
    <row r="14" spans="2:5" ht="12.75">
      <c r="B14" t="s">
        <v>52</v>
      </c>
      <c r="C14" s="3">
        <v>142</v>
      </c>
      <c r="D14" s="3"/>
      <c r="E14" s="3">
        <f t="shared" si="0"/>
        <v>142</v>
      </c>
    </row>
    <row r="15" spans="2:5" ht="12.75">
      <c r="B15" t="s">
        <v>28</v>
      </c>
      <c r="C15" s="3">
        <f>79+20+22+40+13+19</f>
        <v>193</v>
      </c>
      <c r="D15" s="3">
        <v>11.3</v>
      </c>
      <c r="E15" s="3">
        <f t="shared" si="0"/>
        <v>181.7</v>
      </c>
    </row>
    <row r="16" spans="2:5" ht="12.75">
      <c r="B16" t="s">
        <v>19</v>
      </c>
      <c r="C16" s="3">
        <v>8143</v>
      </c>
      <c r="D16" s="3"/>
      <c r="E16" s="3">
        <f t="shared" si="0"/>
        <v>8143</v>
      </c>
    </row>
    <row r="17" spans="2:5" ht="12.75">
      <c r="B17" t="s">
        <v>11</v>
      </c>
      <c r="C17" s="3">
        <f>500+500</f>
        <v>1000</v>
      </c>
      <c r="D17" s="3"/>
      <c r="E17" s="3">
        <f t="shared" si="0"/>
        <v>1000</v>
      </c>
    </row>
    <row r="18" spans="2:5" ht="12.75">
      <c r="B18" t="s">
        <v>54</v>
      </c>
      <c r="C18" s="3">
        <v>33.33</v>
      </c>
      <c r="D18" s="3"/>
      <c r="E18" s="3">
        <f t="shared" si="0"/>
        <v>33.33</v>
      </c>
    </row>
    <row r="19" spans="2:5" ht="12.75">
      <c r="B19" t="s">
        <v>55</v>
      </c>
      <c r="C19" s="3">
        <v>132.52</v>
      </c>
      <c r="D19" s="3"/>
      <c r="E19" s="3">
        <f t="shared" si="0"/>
        <v>132.52</v>
      </c>
    </row>
    <row r="20" spans="2:5" ht="12.75">
      <c r="B20" t="s">
        <v>56</v>
      </c>
      <c r="C20" s="3">
        <f>77.4+177.49+127.3+50+15+26.67+5</f>
        <v>478.86</v>
      </c>
      <c r="D20" s="3"/>
      <c r="E20" s="3">
        <f t="shared" si="0"/>
        <v>478.86</v>
      </c>
    </row>
    <row r="21" spans="2:6" ht="12.75">
      <c r="B21" t="s">
        <v>34</v>
      </c>
      <c r="C21" s="3">
        <v>450</v>
      </c>
      <c r="D21" s="3"/>
      <c r="E21" s="3">
        <f>IF((C21+D21)&lt;&gt;0,C21-D21,"")</f>
        <v>450</v>
      </c>
      <c r="F21" s="5"/>
    </row>
    <row r="22" spans="2:6" ht="12.75">
      <c r="B22" t="s">
        <v>46</v>
      </c>
      <c r="C22" s="3">
        <v>750</v>
      </c>
      <c r="D22" s="3"/>
      <c r="E22" s="3">
        <f>IF((C22+D22)&lt;&gt;0,C22-D22,"")</f>
        <v>750</v>
      </c>
      <c r="F22" s="5"/>
    </row>
    <row r="23" spans="2:5" ht="12.75">
      <c r="B23" s="2" t="s">
        <v>8</v>
      </c>
      <c r="C23" s="3"/>
      <c r="D23" s="3"/>
      <c r="E23" s="4">
        <f>SUM(E4:E22)</f>
        <v>19357.13</v>
      </c>
    </row>
    <row r="24" spans="3:5" ht="12.75">
      <c r="C24" s="3"/>
      <c r="D24" s="3"/>
      <c r="E24" s="3"/>
    </row>
    <row r="25" spans="1:5" ht="12.75">
      <c r="A25" s="2" t="s">
        <v>44</v>
      </c>
      <c r="C25" s="3"/>
      <c r="D25" s="3"/>
      <c r="E25" s="3"/>
    </row>
    <row r="26" spans="2:5" ht="12.75">
      <c r="B26" t="s">
        <v>20</v>
      </c>
      <c r="C26" s="3"/>
      <c r="D26" s="3">
        <v>450</v>
      </c>
      <c r="E26" s="3">
        <f aca="true" t="shared" si="1" ref="E26:E40">IF((C26+D26)&lt;&gt;0,C26-D26,"")</f>
        <v>-450</v>
      </c>
    </row>
    <row r="27" spans="2:5" ht="12.75">
      <c r="B27" t="s">
        <v>12</v>
      </c>
      <c r="C27" s="3"/>
      <c r="D27" s="3">
        <f>171.6+18.07</f>
        <v>189.67</v>
      </c>
      <c r="E27" s="3">
        <f t="shared" si="1"/>
        <v>-189.67</v>
      </c>
    </row>
    <row r="28" spans="2:5" ht="12.75">
      <c r="B28" t="s">
        <v>10</v>
      </c>
      <c r="C28" s="3"/>
      <c r="D28" s="3">
        <f>39.81+143.33+50</f>
        <v>233.14000000000001</v>
      </c>
      <c r="E28" s="3">
        <f t="shared" si="1"/>
        <v>-233.14000000000001</v>
      </c>
    </row>
    <row r="29" spans="2:5" ht="12.75">
      <c r="B29" t="s">
        <v>47</v>
      </c>
      <c r="C29" s="5">
        <f>200+25.09+50+383+2045+1243.63+32+48</f>
        <v>4026.7200000000003</v>
      </c>
      <c r="D29" s="3">
        <f>700+672.35+300+73.41+61.22+83.4+14.66+19.18+16.78+734.92+72.61+3.03+63+12.59+16.9+227.82+33.83+53.83+372.9+165.44+500+250+50+198.46+195</f>
        <v>4891.330000000001</v>
      </c>
      <c r="E29" s="3">
        <f t="shared" si="1"/>
        <v>-864.6100000000006</v>
      </c>
    </row>
    <row r="30" spans="2:6" ht="12.75">
      <c r="B30" t="s">
        <v>35</v>
      </c>
      <c r="C30" s="3"/>
      <c r="D30" s="3">
        <v>795</v>
      </c>
      <c r="E30" s="3">
        <f t="shared" si="1"/>
        <v>-795</v>
      </c>
      <c r="F30" s="5"/>
    </row>
    <row r="31" spans="2:5" ht="12.75">
      <c r="B31" t="s">
        <v>3</v>
      </c>
      <c r="C31" s="3">
        <f>390.22+115+70+800+289</f>
        <v>1664.22</v>
      </c>
      <c r="D31" s="3">
        <f>1200.1+77.7+857.67+23.46+226.6+77.7+389.85+865.41+1535.67+53.56+2000+1000+1000+16.77+7.9+22.6+279+188.71+3.9+0.89+594.96+111.66+28.8</f>
        <v>10562.91</v>
      </c>
      <c r="E31" s="3">
        <f t="shared" si="1"/>
        <v>-8898.69</v>
      </c>
    </row>
    <row r="32" spans="2:5" ht="12.75">
      <c r="B32" t="s">
        <v>27</v>
      </c>
      <c r="C32" s="3"/>
      <c r="D32" s="3">
        <v>500</v>
      </c>
      <c r="E32" s="3">
        <f t="shared" si="1"/>
        <v>-500</v>
      </c>
    </row>
    <row r="33" spans="2:5" ht="12.75">
      <c r="B33" t="s">
        <v>15</v>
      </c>
      <c r="C33" s="3"/>
      <c r="D33" s="3">
        <v>288</v>
      </c>
      <c r="E33" s="3">
        <f t="shared" si="1"/>
        <v>-288</v>
      </c>
    </row>
    <row r="34" spans="2:5" ht="12.75">
      <c r="B34" t="s">
        <v>5</v>
      </c>
      <c r="C34" s="3">
        <f>7+5.08</f>
        <v>12.08</v>
      </c>
      <c r="D34" s="3">
        <f>29.53+113.67</f>
        <v>143.2</v>
      </c>
      <c r="E34" s="3">
        <f t="shared" si="1"/>
        <v>-131.11999999999998</v>
      </c>
    </row>
    <row r="35" spans="2:5" ht="12.75">
      <c r="B35" t="s">
        <v>18</v>
      </c>
      <c r="C35" s="3"/>
      <c r="D35" s="3">
        <f>1582+128</f>
        <v>1710</v>
      </c>
      <c r="E35" s="3">
        <f t="shared" si="1"/>
        <v>-1710</v>
      </c>
    </row>
    <row r="36" spans="2:5" ht="12.75">
      <c r="B36" t="s">
        <v>19</v>
      </c>
      <c r="C36" s="3"/>
      <c r="D36" s="3">
        <f>10131-D35</f>
        <v>8421</v>
      </c>
      <c r="E36" s="3">
        <f t="shared" si="1"/>
        <v>-8421</v>
      </c>
    </row>
    <row r="37" spans="2:5" ht="12.75">
      <c r="B37" t="s">
        <v>51</v>
      </c>
      <c r="C37" s="5">
        <v>75</v>
      </c>
      <c r="D37" s="3">
        <v>53.9</v>
      </c>
      <c r="E37" s="3">
        <f t="shared" si="1"/>
        <v>21.1</v>
      </c>
    </row>
    <row r="38" spans="2:5" ht="12.75">
      <c r="B38" t="s">
        <v>63</v>
      </c>
      <c r="C38" s="3"/>
      <c r="D38" s="3">
        <f>100+1250</f>
        <v>1350</v>
      </c>
      <c r="E38" s="3">
        <f t="shared" si="1"/>
        <v>-1350</v>
      </c>
    </row>
    <row r="39" spans="2:5" ht="12.75">
      <c r="B39" t="s">
        <v>32</v>
      </c>
      <c r="C39" s="3">
        <v>375</v>
      </c>
      <c r="D39" s="3">
        <f>20+50+8+6+375+6+86+408.75</f>
        <v>959.75</v>
      </c>
      <c r="E39" s="3">
        <f t="shared" si="1"/>
        <v>-584.75</v>
      </c>
    </row>
    <row r="40" spans="2:5" ht="12.75">
      <c r="B40" t="s">
        <v>9</v>
      </c>
      <c r="C40" s="3"/>
      <c r="D40" s="3">
        <f>62.5+48.7</f>
        <v>111.2</v>
      </c>
      <c r="E40" s="3">
        <f t="shared" si="1"/>
        <v>-111.2</v>
      </c>
    </row>
    <row r="41" spans="2:5" ht="12.75">
      <c r="B41" s="2" t="s">
        <v>8</v>
      </c>
      <c r="C41" s="3"/>
      <c r="D41" s="3"/>
      <c r="E41" s="4">
        <f>SUM(E26:E40)</f>
        <v>-24506.080000000005</v>
      </c>
    </row>
    <row r="42" spans="3:5" ht="12.75">
      <c r="C42" s="3"/>
      <c r="D42" s="3"/>
      <c r="E42" s="3"/>
    </row>
    <row r="43" spans="1:5" ht="12.75">
      <c r="A43" s="2" t="s">
        <v>4</v>
      </c>
      <c r="C43" s="4"/>
      <c r="D43" s="4"/>
      <c r="E43" s="4">
        <f>E23+E41</f>
        <v>-5148.950000000004</v>
      </c>
    </row>
    <row r="45" spans="1:6" ht="12.75">
      <c r="A45" s="2" t="s">
        <v>33</v>
      </c>
      <c r="C45" s="7">
        <v>6729.42</v>
      </c>
      <c r="D45" s="7"/>
      <c r="F45" s="4"/>
    </row>
    <row r="46" spans="1:6" ht="12.75">
      <c r="A46" s="2"/>
      <c r="C46" s="4"/>
      <c r="F46" s="10"/>
    </row>
    <row r="47" spans="1:6" ht="12.75">
      <c r="A47" s="2" t="s">
        <v>13</v>
      </c>
      <c r="B47" s="2"/>
      <c r="C47" s="7">
        <v>1119.91</v>
      </c>
      <c r="E47" s="2" t="s">
        <v>64</v>
      </c>
      <c r="F47" s="3"/>
    </row>
    <row r="48" spans="2:7" ht="12.75">
      <c r="B48" t="s">
        <v>58</v>
      </c>
      <c r="C48" s="5">
        <v>2303</v>
      </c>
      <c r="D48" s="3"/>
      <c r="E48" s="3">
        <f>C57-E43</f>
        <v>0</v>
      </c>
      <c r="F48" s="3"/>
      <c r="G48" s="3"/>
    </row>
    <row r="49" spans="2:6" ht="12.75">
      <c r="B49" t="s">
        <v>59</v>
      </c>
      <c r="C49" s="3">
        <v>298</v>
      </c>
      <c r="D49" s="3"/>
      <c r="F49" s="3"/>
    </row>
    <row r="50" spans="2:7" ht="12.75">
      <c r="B50" t="s">
        <v>60</v>
      </c>
      <c r="C50" s="3">
        <v>534</v>
      </c>
      <c r="D50" s="3"/>
      <c r="F50" s="3"/>
      <c r="G50" s="2"/>
    </row>
    <row r="51" spans="2:7" ht="12.75">
      <c r="B51" s="3" t="s">
        <v>61</v>
      </c>
      <c r="C51" s="3">
        <v>-1610</v>
      </c>
      <c r="D51" s="3"/>
      <c r="F51" s="3"/>
      <c r="G51" s="3"/>
    </row>
    <row r="52" spans="2:7" ht="12.75">
      <c r="B52" s="3" t="s">
        <v>62</v>
      </c>
      <c r="C52" s="3">
        <f>-2760+215</f>
        <v>-2545</v>
      </c>
      <c r="D52" s="3"/>
      <c r="F52" s="3"/>
      <c r="G52" s="3"/>
    </row>
    <row r="53" spans="2:6" ht="12.75">
      <c r="B53" t="s">
        <v>49</v>
      </c>
      <c r="C53" s="3">
        <f>E63</f>
        <v>535.2099999999999</v>
      </c>
      <c r="D53" s="3"/>
      <c r="F53" s="3"/>
    </row>
    <row r="54" spans="2:7" ht="12.75">
      <c r="B54" t="s">
        <v>66</v>
      </c>
      <c r="C54" s="3">
        <f>171.6+100+408.75+175+90</f>
        <v>945.35</v>
      </c>
      <c r="D54" s="3"/>
      <c r="E54" s="3"/>
      <c r="F54" s="3"/>
      <c r="G54" s="3"/>
    </row>
    <row r="55" spans="1:3" ht="12.75">
      <c r="A55" s="2" t="s">
        <v>16</v>
      </c>
      <c r="B55" s="2"/>
      <c r="C55" s="4">
        <f>SUM(C47:C54)</f>
        <v>1580.4699999999998</v>
      </c>
    </row>
    <row r="57" spans="1:6" ht="12.75">
      <c r="A57" s="2" t="s">
        <v>17</v>
      </c>
      <c r="B57" s="2"/>
      <c r="C57" s="4">
        <f>C55-C45</f>
        <v>-5148.950000000001</v>
      </c>
      <c r="F57" s="4"/>
    </row>
    <row r="59" spans="1:6" ht="12.75">
      <c r="A59" s="2" t="s">
        <v>21</v>
      </c>
      <c r="C59" s="1" t="s">
        <v>57</v>
      </c>
      <c r="D59" s="1" t="s">
        <v>48</v>
      </c>
      <c r="E59" s="1" t="s">
        <v>1</v>
      </c>
      <c r="F59" s="11"/>
    </row>
    <row r="60" spans="2:5" ht="12.75">
      <c r="B60" t="s">
        <v>22</v>
      </c>
      <c r="C60" s="5">
        <v>11.3</v>
      </c>
      <c r="D60" s="3">
        <v>0</v>
      </c>
      <c r="E60" s="3">
        <f>C60-D60</f>
        <v>11.3</v>
      </c>
    </row>
    <row r="61" spans="2:6" ht="12.75">
      <c r="B61" t="s">
        <v>23</v>
      </c>
      <c r="C61" s="5">
        <v>0</v>
      </c>
      <c r="D61" s="3">
        <v>0</v>
      </c>
      <c r="E61" s="3">
        <f>C61-D61</f>
        <v>0</v>
      </c>
      <c r="F61" s="11"/>
    </row>
    <row r="62" spans="2:5" ht="12.75">
      <c r="B62" t="s">
        <v>24</v>
      </c>
      <c r="C62" s="5">
        <v>523.91</v>
      </c>
      <c r="D62" s="3">
        <v>0</v>
      </c>
      <c r="E62" s="3">
        <f>C62-D62</f>
        <v>523.91</v>
      </c>
    </row>
    <row r="63" spans="2:5" ht="12.75">
      <c r="B63" s="2" t="s">
        <v>4</v>
      </c>
      <c r="C63" s="4">
        <f>SUM(C60:C62)</f>
        <v>535.2099999999999</v>
      </c>
      <c r="D63" s="4">
        <f>SUM(D60:D62)</f>
        <v>0</v>
      </c>
      <c r="E63" s="4">
        <f>C63-D63</f>
        <v>535.2099999999999</v>
      </c>
    </row>
    <row r="65" spans="1:3" ht="12.75">
      <c r="A65" s="2" t="s">
        <v>65</v>
      </c>
      <c r="C65" s="4">
        <f>100+9*(128/3)</f>
        <v>484</v>
      </c>
    </row>
    <row r="67" ht="12.75">
      <c r="C67" s="3"/>
    </row>
  </sheetData>
  <printOptions horizontalCentered="1"/>
  <pageMargins left="0.75" right="0.75" top="0.95" bottom="0.27" header="0.36" footer="0.26"/>
  <pageSetup fitToHeight="1" fitToWidth="1" horizontalDpi="600" verticalDpi="600" orientation="portrait" scale="85" r:id="rId1"/>
  <headerFooter alignWithMargins="0">
    <oddHeader>&amp;C&amp;"Arial,Bold"&amp;14 1&amp;Xst&amp;X Merrickville Scout Group Financial Statement
September 2008 to August 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B8" sqref="B8"/>
    </sheetView>
  </sheetViews>
  <sheetFormatPr defaultColWidth="9.140625" defaultRowHeight="12.75"/>
  <cols>
    <col min="1" max="1" width="17.7109375" style="0" bestFit="1" customWidth="1"/>
    <col min="2" max="3" width="11.00390625" style="0" customWidth="1"/>
  </cols>
  <sheetData>
    <row r="1" spans="1:5" ht="12.75">
      <c r="A1" s="12" t="s">
        <v>36</v>
      </c>
      <c r="B1" s="12"/>
      <c r="C1" s="1"/>
      <c r="D1" s="12" t="s">
        <v>37</v>
      </c>
      <c r="E1" s="12"/>
    </row>
    <row r="2" spans="1:2" ht="12.75">
      <c r="A2" t="s">
        <v>38</v>
      </c>
      <c r="B2" s="8">
        <v>3500</v>
      </c>
    </row>
    <row r="3" spans="1:2" ht="12.75">
      <c r="A3" t="s">
        <v>39</v>
      </c>
      <c r="B3" s="8">
        <v>2500</v>
      </c>
    </row>
    <row r="4" spans="1:2" ht="12.75">
      <c r="A4" t="s">
        <v>40</v>
      </c>
      <c r="B4" s="8">
        <v>8000</v>
      </c>
    </row>
    <row r="5" spans="1:2" ht="12.75">
      <c r="A5" t="s">
        <v>26</v>
      </c>
      <c r="B5" s="8">
        <v>35000</v>
      </c>
    </row>
    <row r="6" spans="1:2" ht="12.75">
      <c r="A6" t="s">
        <v>41</v>
      </c>
      <c r="B6" s="8">
        <v>1000</v>
      </c>
    </row>
    <row r="7" spans="1:2" ht="12.75">
      <c r="A7" t="s">
        <v>42</v>
      </c>
      <c r="B7" s="8">
        <v>2000</v>
      </c>
    </row>
    <row r="8" spans="1:2" ht="12.75">
      <c r="A8" t="s">
        <v>43</v>
      </c>
      <c r="B8" s="8">
        <f>Statement!C47</f>
        <v>1119.91</v>
      </c>
    </row>
    <row r="9" spans="1:5" ht="12.75">
      <c r="A9" s="2" t="s">
        <v>4</v>
      </c>
      <c r="B9" s="9">
        <f>SUM(B2:B8)</f>
        <v>53119.91</v>
      </c>
      <c r="C9" s="2"/>
      <c r="D9" s="2" t="s">
        <v>4</v>
      </c>
      <c r="E9" s="9">
        <f>SUM(E2:E8)</f>
        <v>0</v>
      </c>
    </row>
  </sheetData>
  <mergeCells count="2">
    <mergeCell ref="A1:B1"/>
    <mergeCell ref="D1:E1"/>
  </mergeCells>
  <printOptions horizontalCentered="1"/>
  <pageMargins left="0.75" right="0.75" top="1.25" bottom="1" header="0.5" footer="0.5"/>
  <pageSetup horizontalDpi="600" verticalDpi="600" orientation="portrait" r:id="rId1"/>
  <headerFooter alignWithMargins="0">
    <oddHeader>&amp;C&amp;"Arial,Bold"&amp;14 1&amp;Xst&amp;X Merrickville Scout Group Balance Sheet
August 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Nortel Networks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Yates</dc:creator>
  <cp:keywords/>
  <dc:description/>
  <cp:lastModifiedBy>Office</cp:lastModifiedBy>
  <cp:lastPrinted>2009-06-19T02:06:00Z</cp:lastPrinted>
  <dcterms:created xsi:type="dcterms:W3CDTF">2002-03-30T21:03:26Z</dcterms:created>
  <dcterms:modified xsi:type="dcterms:W3CDTF">2009-10-01T00:49:59Z</dcterms:modified>
  <cp:category/>
  <cp:version/>
  <cp:contentType/>
  <cp:contentStatus/>
</cp:coreProperties>
</file>