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5" yWindow="65521" windowWidth="12315" windowHeight="14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<sst xmlns="http://schemas.openxmlformats.org/spreadsheetml/2006/main" count="61" uniqueCount="58">
  <si>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Apple Day</t>
  </si>
  <si>
    <t>Bingo</t>
  </si>
  <si>
    <t>Council Retention Rebate</t>
  </si>
  <si>
    <t>Group Fee</t>
  </si>
  <si>
    <t>GST Rebate</t>
  </si>
  <si>
    <t>Printer Cartrige Recycling</t>
  </si>
  <si>
    <t>Royal Canadian Legion</t>
  </si>
  <si>
    <t>Awards</t>
  </si>
  <si>
    <t>Badges</t>
  </si>
  <si>
    <t>Banquet</t>
  </si>
  <si>
    <t>Camp/Events - Cubs</t>
  </si>
  <si>
    <t>Community Centre Rental</t>
  </si>
  <si>
    <t>Equipment</t>
  </si>
  <si>
    <t>Investment Income</t>
  </si>
  <si>
    <t>Miscellaneous</t>
  </si>
  <si>
    <t>Office</t>
  </si>
  <si>
    <t>Registration - Adult</t>
  </si>
  <si>
    <t>Registration - Youth</t>
  </si>
  <si>
    <t>Training</t>
  </si>
  <si>
    <t>Uniform</t>
  </si>
  <si>
    <t>2006/2007</t>
  </si>
  <si>
    <t>2005/2006</t>
  </si>
  <si>
    <t>2004/2005</t>
  </si>
  <si>
    <t>2003/2004</t>
  </si>
  <si>
    <t>2002/2003</t>
  </si>
  <si>
    <t>Donations</t>
  </si>
  <si>
    <t>Grants</t>
  </si>
  <si>
    <t>Lion's Club</t>
  </si>
  <si>
    <t>Camp/Events - Scouts</t>
  </si>
  <si>
    <t>Solstar Enterprises</t>
  </si>
  <si>
    <t>Award - Eager Beaver</t>
  </si>
  <si>
    <t>Award - Wolf Cub Spirit</t>
  </si>
  <si>
    <t>Camp/Events</t>
  </si>
  <si>
    <t>Marketing</t>
  </si>
  <si>
    <t>Fair Gates</t>
  </si>
  <si>
    <t>Scout Trees</t>
  </si>
  <si>
    <t>Popcorn</t>
  </si>
  <si>
    <t>Hot Chocolate</t>
  </si>
  <si>
    <t>Tupperware</t>
  </si>
  <si>
    <t>2001/2002</t>
  </si>
  <si>
    <t>2000/2001</t>
  </si>
  <si>
    <t>1999/2000</t>
  </si>
  <si>
    <t>Revenue</t>
  </si>
  <si>
    <t>Expenses</t>
  </si>
  <si>
    <t>Subtotal</t>
  </si>
  <si>
    <t>Total</t>
  </si>
  <si>
    <t>Net Cash Balance</t>
  </si>
  <si>
    <t>Actual Cash Balance</t>
  </si>
  <si>
    <t>Registration - Adult &amp; Youth</t>
  </si>
  <si>
    <t>Valley Highlands Area</t>
  </si>
  <si>
    <t>Camp/Events - Beavers</t>
  </si>
  <si>
    <t>Net Cash Balance takes into account revenue/expenses incurred in one fiscal year but recognised in the next.</t>
  </si>
  <si>
    <t>Community Centre Rental Fee</t>
  </si>
  <si>
    <t>2007-2008</t>
  </si>
  <si>
    <t>Village of Merrickville-Wolford</t>
  </si>
  <si>
    <t>Total Subsidy Provided</t>
  </si>
  <si>
    <t>Subsidy</t>
  </si>
  <si>
    <t>Total Subsidy Provided includes hidden registration subsidies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</si>
</sst>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7" fontId="0" fillId="0" borderId="0" xfId="0" applyNumberFormat="1" applyAlignment="1">
      <alignment/>
    </xf>
    <xf numFmtId="0" fontId="0" fillId="0" borderId="1" xfId="0" applyBorder="1" applyAlignment="1">
      <alignment/>
    </xf>
    <xf numFmtId="7" fontId="0" fillId="0" borderId="2" xfId="0" applyNumberFormat="1" applyBorder="1" applyAlignment="1">
      <alignment/>
    </xf>
    <xf numFmtId="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7" fontId="0" fillId="0" borderId="5" xfId="0" applyNumberFormat="1" applyBorder="1" applyAlignment="1">
      <alignment/>
    </xf>
    <xf numFmtId="7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0" fontId="2" fillId="0" borderId="7" xfId="0" applyFont="1" applyFill="1" applyBorder="1" applyAlignment="1">
      <alignment/>
    </xf>
    <xf numFmtId="7" fontId="2" fillId="0" borderId="8" xfId="0" applyNumberFormat="1" applyFont="1" applyBorder="1" applyAlignment="1">
      <alignment/>
    </xf>
    <xf numFmtId="7" fontId="2" fillId="0" borderId="9" xfId="0" applyNumberFormat="1" applyFont="1" applyBorder="1" applyAlignment="1">
      <alignment/>
    </xf>
    <xf numFmtId="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7" fontId="0" fillId="0" borderId="1" xfId="0" applyNumberFormat="1" applyBorder="1" applyAlignment="1">
      <alignment/>
    </xf>
    <xf numFmtId="7" fontId="0" fillId="0" borderId="4" xfId="0" applyNumberFormat="1" applyBorder="1" applyAlignment="1">
      <alignment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22">
      <selection activeCell="A1" sqref="A1"/>
    </sheetView>
  </sheetViews>
  <sheetFormatPr defaultColWidth="9.140625" defaultRowHeight="12.75"/>
  <cols>
    <col min="1" max="1" width="2.28125" style="0" customWidth="1"/>
    <col min="2" max="2" width="26.57421875" style="0" bestFit="1" customWidth="1"/>
    <col min="3" max="7" width="11.28125" style="0" bestFit="1" customWidth="1"/>
    <col min="8" max="11" width="10.28125" style="0" bestFit="1" customWidth="1"/>
    <col min="13" max="13" width="11.28125" style="0" bestFit="1" customWidth="1"/>
  </cols>
  <sheetData>
    <row r="1" spans="3:11" ht="12.75">
      <c r="C1" s="2" t="s">
        <v>53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39</v>
      </c>
      <c r="J1" s="2" t="s">
        <v>40</v>
      </c>
      <c r="K1" s="2" t="s">
        <v>41</v>
      </c>
    </row>
    <row r="2" spans="4:8" ht="12.75">
      <c r="D2" s="1"/>
      <c r="E2" s="1"/>
      <c r="F2" s="1"/>
      <c r="G2" s="1"/>
      <c r="H2" s="1"/>
    </row>
    <row r="3" ht="12.75">
      <c r="A3" s="1" t="s">
        <v>42</v>
      </c>
    </row>
    <row r="4" spans="2:12" ht="12.75">
      <c r="B4" s="4" t="s">
        <v>0</v>
      </c>
      <c r="C4" s="19">
        <v>963.01</v>
      </c>
      <c r="D4" s="5">
        <v>761.14</v>
      </c>
      <c r="E4" s="5">
        <v>1295.58</v>
      </c>
      <c r="F4" s="5">
        <v>898.54</v>
      </c>
      <c r="G4" s="5">
        <v>670.67</v>
      </c>
      <c r="H4" s="5">
        <v>808.75</v>
      </c>
      <c r="I4" s="5">
        <v>427</v>
      </c>
      <c r="J4" s="5">
        <v>398</v>
      </c>
      <c r="K4" s="6">
        <v>279.5</v>
      </c>
      <c r="L4" s="3"/>
    </row>
    <row r="5" spans="2:12" ht="12.75">
      <c r="B5" s="7" t="s">
        <v>1</v>
      </c>
      <c r="C5" s="20">
        <v>1184</v>
      </c>
      <c r="D5" s="8">
        <v>866.75</v>
      </c>
      <c r="E5" s="8">
        <v>1869</v>
      </c>
      <c r="F5" s="8"/>
      <c r="G5" s="8"/>
      <c r="H5" s="8"/>
      <c r="I5" s="8"/>
      <c r="J5" s="8"/>
      <c r="K5" s="9"/>
      <c r="L5" s="3"/>
    </row>
    <row r="6" spans="2:12" ht="12.75">
      <c r="B6" s="7" t="s">
        <v>25</v>
      </c>
      <c r="C6" s="20">
        <f>1229.8+90.18+200+167.5</f>
        <v>1687.48</v>
      </c>
      <c r="D6" s="8">
        <f>2330+126.47+200</f>
        <v>2656.47</v>
      </c>
      <c r="E6" s="8">
        <f>62.53+200+250</f>
        <v>512.53</v>
      </c>
      <c r="F6" s="8">
        <f>500+136.78+400</f>
        <v>1036.78</v>
      </c>
      <c r="G6" s="8">
        <f>500+113.27+2556.06</f>
        <v>3169.33</v>
      </c>
      <c r="H6" s="8">
        <f>10</f>
        <v>10</v>
      </c>
      <c r="I6" s="8"/>
      <c r="J6" s="8">
        <v>259.26</v>
      </c>
      <c r="K6" s="9">
        <f>282.82+11.38</f>
        <v>294.2</v>
      </c>
      <c r="L6" s="3"/>
    </row>
    <row r="7" spans="2:12" ht="12.75">
      <c r="B7" s="7" t="s">
        <v>34</v>
      </c>
      <c r="C7" s="20"/>
      <c r="D7" s="8"/>
      <c r="E7" s="8"/>
      <c r="F7" s="8">
        <v>138.31</v>
      </c>
      <c r="G7" s="8">
        <v>509.51</v>
      </c>
      <c r="H7" s="8"/>
      <c r="I7" s="8"/>
      <c r="J7" s="8"/>
      <c r="K7" s="9"/>
      <c r="L7" s="3"/>
    </row>
    <row r="8" spans="2:12" ht="12.75">
      <c r="B8" s="7" t="s">
        <v>26</v>
      </c>
      <c r="C8" s="20">
        <v>29630</v>
      </c>
      <c r="D8" s="8">
        <v>11480</v>
      </c>
      <c r="E8" s="8"/>
      <c r="F8" s="8"/>
      <c r="G8" s="8"/>
      <c r="H8" s="8"/>
      <c r="I8" s="8"/>
      <c r="J8" s="8"/>
      <c r="K8" s="9"/>
      <c r="L8" s="3"/>
    </row>
    <row r="9" spans="2:12" ht="12.75">
      <c r="B9" s="7" t="s">
        <v>52</v>
      </c>
      <c r="C9" s="20">
        <v>950</v>
      </c>
      <c r="D9" s="8">
        <v>865</v>
      </c>
      <c r="E9" s="8">
        <v>945</v>
      </c>
      <c r="F9" s="8"/>
      <c r="G9" s="8"/>
      <c r="H9" s="8"/>
      <c r="I9" s="8"/>
      <c r="J9" s="8"/>
      <c r="K9" s="9"/>
      <c r="L9" s="3"/>
    </row>
    <row r="10" spans="2:12" ht="12.75">
      <c r="B10" s="7" t="s">
        <v>2</v>
      </c>
      <c r="C10" s="20">
        <v>1001.66</v>
      </c>
      <c r="D10" s="8">
        <v>585</v>
      </c>
      <c r="E10" s="8"/>
      <c r="F10" s="8"/>
      <c r="G10" s="8"/>
      <c r="H10" s="8"/>
      <c r="I10" s="8"/>
      <c r="J10" s="8"/>
      <c r="K10" s="9"/>
      <c r="L10" s="3"/>
    </row>
    <row r="11" spans="2:12" ht="12.75">
      <c r="B11" s="7" t="s">
        <v>3</v>
      </c>
      <c r="C11" s="20">
        <v>1582</v>
      </c>
      <c r="D11" s="8">
        <v>1070</v>
      </c>
      <c r="E11" s="8">
        <v>1075</v>
      </c>
      <c r="F11" s="8"/>
      <c r="G11" s="8"/>
      <c r="H11" s="8"/>
      <c r="I11" s="8"/>
      <c r="J11" s="8"/>
      <c r="K11" s="9"/>
      <c r="L11" s="3"/>
    </row>
    <row r="12" spans="2:12" ht="12.75">
      <c r="B12" s="7" t="s">
        <v>4</v>
      </c>
      <c r="C12" s="20">
        <v>688.46</v>
      </c>
      <c r="D12" s="8">
        <v>399.17</v>
      </c>
      <c r="E12" s="8"/>
      <c r="F12" s="8">
        <v>409.55</v>
      </c>
      <c r="G12" s="8">
        <v>156.24</v>
      </c>
      <c r="H12" s="8"/>
      <c r="I12" s="8"/>
      <c r="J12" s="8"/>
      <c r="K12" s="9"/>
      <c r="L12" s="3"/>
    </row>
    <row r="13" spans="2:12" ht="12.75">
      <c r="B13" s="7" t="s">
        <v>37</v>
      </c>
      <c r="C13" s="20"/>
      <c r="D13" s="8"/>
      <c r="E13" s="8"/>
      <c r="F13" s="8"/>
      <c r="G13" s="8">
        <v>144</v>
      </c>
      <c r="H13" s="8"/>
      <c r="I13" s="8"/>
      <c r="J13" s="8"/>
      <c r="K13" s="9"/>
      <c r="L13" s="3"/>
    </row>
    <row r="14" spans="2:12" ht="12.75">
      <c r="B14" s="7" t="s">
        <v>13</v>
      </c>
      <c r="C14" s="20">
        <v>0.15</v>
      </c>
      <c r="D14" s="8">
        <v>0.72</v>
      </c>
      <c r="E14" s="8">
        <v>0.42</v>
      </c>
      <c r="F14" s="8">
        <v>0.36</v>
      </c>
      <c r="G14" s="8">
        <v>0.28</v>
      </c>
      <c r="H14" s="8">
        <v>0.12</v>
      </c>
      <c r="I14" s="8">
        <v>0.26</v>
      </c>
      <c r="J14" s="8">
        <v>1.79</v>
      </c>
      <c r="K14" s="9">
        <v>0.59</v>
      </c>
      <c r="L14" s="3"/>
    </row>
    <row r="15" spans="2:12" ht="12.75">
      <c r="B15" s="7" t="s">
        <v>27</v>
      </c>
      <c r="C15" s="20">
        <f>250+100</f>
        <v>350</v>
      </c>
      <c r="D15" s="8">
        <v>250</v>
      </c>
      <c r="E15" s="8">
        <v>850</v>
      </c>
      <c r="F15" s="8"/>
      <c r="G15" s="8">
        <v>200</v>
      </c>
      <c r="H15" s="8"/>
      <c r="I15" s="8"/>
      <c r="J15" s="8">
        <v>1065</v>
      </c>
      <c r="K15" s="9">
        <v>750</v>
      </c>
      <c r="L15" s="3"/>
    </row>
    <row r="16" spans="2:12" ht="12.75">
      <c r="B16" s="7" t="s">
        <v>14</v>
      </c>
      <c r="C16" s="20"/>
      <c r="D16" s="8">
        <v>29</v>
      </c>
      <c r="E16" s="8">
        <v>270.35</v>
      </c>
      <c r="F16" s="8">
        <v>18</v>
      </c>
      <c r="G16" s="8">
        <v>2</v>
      </c>
      <c r="H16" s="8"/>
      <c r="I16" s="8"/>
      <c r="J16" s="8"/>
      <c r="K16" s="9"/>
      <c r="L16" s="3"/>
    </row>
    <row r="17" spans="2:12" ht="12.75">
      <c r="B17" s="7" t="s">
        <v>36</v>
      </c>
      <c r="C17" s="20"/>
      <c r="D17" s="8"/>
      <c r="E17" s="8"/>
      <c r="F17" s="8"/>
      <c r="G17" s="8">
        <v>234.03</v>
      </c>
      <c r="H17" s="8">
        <v>558.76</v>
      </c>
      <c r="I17" s="8">
        <v>119.24</v>
      </c>
      <c r="J17" s="8"/>
      <c r="K17" s="9"/>
      <c r="L17" s="3"/>
    </row>
    <row r="18" spans="2:12" ht="12.75">
      <c r="B18" s="7" t="s">
        <v>5</v>
      </c>
      <c r="C18" s="20">
        <v>236.25</v>
      </c>
      <c r="D18" s="8">
        <v>131</v>
      </c>
      <c r="E18" s="8"/>
      <c r="F18" s="8">
        <v>150</v>
      </c>
      <c r="G18" s="8"/>
      <c r="H18" s="8"/>
      <c r="I18" s="8"/>
      <c r="J18" s="8"/>
      <c r="K18" s="9"/>
      <c r="L18" s="3"/>
    </row>
    <row r="19" spans="2:12" ht="12.75">
      <c r="B19" s="7" t="s">
        <v>17</v>
      </c>
      <c r="C19" s="20">
        <f>9915-C9-C11</f>
        <v>7383</v>
      </c>
      <c r="D19" s="8">
        <v>6690</v>
      </c>
      <c r="E19" s="8">
        <v>7003.66</v>
      </c>
      <c r="F19" s="8">
        <v>7400.66</v>
      </c>
      <c r="G19" s="8">
        <v>8618.47</v>
      </c>
      <c r="H19" s="8">
        <f>5390-57</f>
        <v>5333</v>
      </c>
      <c r="I19" s="8">
        <v>2300</v>
      </c>
      <c r="J19" s="8">
        <v>2257</v>
      </c>
      <c r="K19" s="9">
        <v>2129</v>
      </c>
      <c r="L19" s="3"/>
    </row>
    <row r="20" spans="2:12" ht="12.75">
      <c r="B20" s="7" t="s">
        <v>6</v>
      </c>
      <c r="C20" s="20">
        <v>1000</v>
      </c>
      <c r="D20" s="8">
        <v>1500</v>
      </c>
      <c r="E20" s="8">
        <v>3000</v>
      </c>
      <c r="F20" s="8">
        <v>1800</v>
      </c>
      <c r="G20" s="8">
        <v>1828</v>
      </c>
      <c r="H20" s="8">
        <v>1000</v>
      </c>
      <c r="I20" s="8">
        <v>1135</v>
      </c>
      <c r="J20" s="8">
        <v>931</v>
      </c>
      <c r="K20" s="9">
        <v>500</v>
      </c>
      <c r="L20" s="3"/>
    </row>
    <row r="21" spans="2:12" ht="12.75">
      <c r="B21" s="7" t="s">
        <v>35</v>
      </c>
      <c r="C21" s="20"/>
      <c r="D21" s="8"/>
      <c r="E21" s="8"/>
      <c r="F21" s="8"/>
      <c r="G21" s="8">
        <v>506.12</v>
      </c>
      <c r="H21" s="8">
        <v>306.13</v>
      </c>
      <c r="I21" s="8">
        <v>441.9</v>
      </c>
      <c r="J21" s="8"/>
      <c r="K21" s="9">
        <v>267.37</v>
      </c>
      <c r="L21" s="3"/>
    </row>
    <row r="22" spans="2:12" ht="12.75">
      <c r="B22" s="7" t="s">
        <v>29</v>
      </c>
      <c r="C22" s="20">
        <v>500</v>
      </c>
      <c r="D22" s="8">
        <v>450</v>
      </c>
      <c r="E22" s="8">
        <v>450</v>
      </c>
      <c r="F22" s="8">
        <v>600</v>
      </c>
      <c r="G22" s="8"/>
      <c r="H22" s="8"/>
      <c r="I22" s="8"/>
      <c r="J22" s="8"/>
      <c r="K22" s="9"/>
      <c r="L22" s="3"/>
    </row>
    <row r="23" spans="2:12" ht="12.75">
      <c r="B23" s="7" t="s">
        <v>38</v>
      </c>
      <c r="C23" s="20"/>
      <c r="D23" s="8"/>
      <c r="E23" s="8"/>
      <c r="F23" s="8"/>
      <c r="G23" s="8"/>
      <c r="H23" s="8">
        <v>236.95</v>
      </c>
      <c r="I23" s="8"/>
      <c r="J23" s="8"/>
      <c r="K23" s="9"/>
      <c r="L23" s="3"/>
    </row>
    <row r="24" spans="2:12" ht="12.75">
      <c r="B24" s="7" t="s">
        <v>54</v>
      </c>
      <c r="C24" s="20">
        <v>1000</v>
      </c>
      <c r="D24" s="8"/>
      <c r="E24" s="8"/>
      <c r="F24" s="8"/>
      <c r="G24" s="8"/>
      <c r="H24" s="8"/>
      <c r="I24" s="8"/>
      <c r="J24" s="8"/>
      <c r="K24" s="9"/>
      <c r="L24" s="3"/>
    </row>
    <row r="25" spans="2:12" ht="12.75">
      <c r="B25" s="7" t="s">
        <v>49</v>
      </c>
      <c r="C25" s="20"/>
      <c r="D25" s="8"/>
      <c r="E25" s="8"/>
      <c r="F25" s="8">
        <v>218</v>
      </c>
      <c r="G25" s="8"/>
      <c r="H25" s="8"/>
      <c r="I25" s="8"/>
      <c r="J25" s="8"/>
      <c r="K25" s="9"/>
      <c r="L25" s="3"/>
    </row>
    <row r="26" spans="2:12" ht="12.75">
      <c r="B26" s="12" t="s">
        <v>44</v>
      </c>
      <c r="C26" s="13">
        <f>SUM(C4:C25)</f>
        <v>48156.01</v>
      </c>
      <c r="D26" s="13">
        <f>SUM(D4:D25)</f>
        <v>27734.25</v>
      </c>
      <c r="E26" s="13">
        <f aca="true" t="shared" si="0" ref="E26:K26">SUM(E4:E25)</f>
        <v>17271.54</v>
      </c>
      <c r="F26" s="13">
        <f t="shared" si="0"/>
        <v>12670.2</v>
      </c>
      <c r="G26" s="13">
        <f t="shared" si="0"/>
        <v>16038.65</v>
      </c>
      <c r="H26" s="13">
        <f t="shared" si="0"/>
        <v>8253.710000000001</v>
      </c>
      <c r="I26" s="13">
        <f t="shared" si="0"/>
        <v>4423.4</v>
      </c>
      <c r="J26" s="13">
        <f t="shared" si="0"/>
        <v>4912.05</v>
      </c>
      <c r="K26" s="14">
        <f t="shared" si="0"/>
        <v>4220.66</v>
      </c>
      <c r="L26" s="3"/>
    </row>
    <row r="27" spans="2:12" ht="12.75"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3"/>
    </row>
    <row r="28" spans="1:12" ht="12.75">
      <c r="A28" s="1" t="s">
        <v>43</v>
      </c>
      <c r="D28" s="3"/>
      <c r="E28" s="3"/>
      <c r="F28" s="3"/>
      <c r="G28" s="3"/>
      <c r="H28" s="3"/>
      <c r="I28" s="3"/>
      <c r="J28" s="3"/>
      <c r="K28" s="3"/>
      <c r="L28" s="3"/>
    </row>
    <row r="29" spans="2:12" ht="12.75">
      <c r="B29" s="4" t="s">
        <v>30</v>
      </c>
      <c r="C29" s="21">
        <v>-250</v>
      </c>
      <c r="D29" s="5">
        <v>-250</v>
      </c>
      <c r="E29" s="5">
        <v>-250</v>
      </c>
      <c r="F29" s="5">
        <v>-425</v>
      </c>
      <c r="G29" s="5"/>
      <c r="H29" s="5"/>
      <c r="I29" s="5"/>
      <c r="J29" s="5"/>
      <c r="K29" s="6"/>
      <c r="L29" s="3"/>
    </row>
    <row r="30" spans="2:12" ht="12.75">
      <c r="B30" s="7" t="s">
        <v>31</v>
      </c>
      <c r="C30" s="22">
        <v>-450</v>
      </c>
      <c r="D30" s="8">
        <v>-425</v>
      </c>
      <c r="E30" s="8">
        <v>-425</v>
      </c>
      <c r="F30" s="8">
        <v>-425</v>
      </c>
      <c r="G30" s="8"/>
      <c r="H30" s="8"/>
      <c r="I30" s="8"/>
      <c r="J30" s="8"/>
      <c r="K30" s="9"/>
      <c r="L30" s="3"/>
    </row>
    <row r="31" spans="2:12" ht="12.75">
      <c r="B31" s="7" t="s">
        <v>7</v>
      </c>
      <c r="C31" s="22">
        <v>-28.74</v>
      </c>
      <c r="D31" s="8">
        <v>-18.33</v>
      </c>
      <c r="E31" s="8">
        <v>-27.53</v>
      </c>
      <c r="F31" s="8">
        <v>-143.68</v>
      </c>
      <c r="G31" s="8">
        <v>-926.56</v>
      </c>
      <c r="H31" s="8">
        <v>-710.84</v>
      </c>
      <c r="I31" s="8">
        <v>-125.76</v>
      </c>
      <c r="J31" s="8">
        <v>-329.2</v>
      </c>
      <c r="K31" s="9">
        <v>-85.7</v>
      </c>
      <c r="L31" s="3"/>
    </row>
    <row r="32" spans="2:12" ht="12.75">
      <c r="B32" s="7" t="s">
        <v>8</v>
      </c>
      <c r="C32" s="22">
        <v>-667.84</v>
      </c>
      <c r="D32" s="8">
        <v>-108.31</v>
      </c>
      <c r="E32" s="8">
        <v>-134.53</v>
      </c>
      <c r="F32" s="8">
        <f>-266.71-460.58</f>
        <v>-727.29</v>
      </c>
      <c r="G32" s="8"/>
      <c r="H32" s="8"/>
      <c r="I32" s="8"/>
      <c r="J32" s="8"/>
      <c r="K32" s="9"/>
      <c r="L32" s="3"/>
    </row>
    <row r="33" spans="2:12" ht="12.75">
      <c r="B33" s="7" t="s">
        <v>9</v>
      </c>
      <c r="C33" s="22">
        <v>-207.83</v>
      </c>
      <c r="D33" s="8">
        <v>-153.31</v>
      </c>
      <c r="E33" s="8">
        <v>-140.87</v>
      </c>
      <c r="F33" s="8">
        <v>-112.6</v>
      </c>
      <c r="G33" s="8">
        <v>-71.59</v>
      </c>
      <c r="H33" s="8">
        <v>-12.48</v>
      </c>
      <c r="I33" s="8"/>
      <c r="J33" s="8"/>
      <c r="K33" s="9"/>
      <c r="L33" s="3"/>
    </row>
    <row r="34" spans="2:12" ht="12.75">
      <c r="B34" s="7" t="s">
        <v>32</v>
      </c>
      <c r="C34" s="22">
        <f>-527.6-50</f>
        <v>-577.6</v>
      </c>
      <c r="D34" s="8"/>
      <c r="E34" s="8">
        <v>-55.19</v>
      </c>
      <c r="F34" s="8">
        <v>-204.65</v>
      </c>
      <c r="G34" s="8">
        <v>-547.01</v>
      </c>
      <c r="H34" s="8">
        <f>-52.96-623.5</f>
        <v>-676.46</v>
      </c>
      <c r="I34" s="8">
        <f>-66-719.09</f>
        <v>-785.09</v>
      </c>
      <c r="J34" s="8">
        <f>-407.27-693.76-146.18</f>
        <v>-1247.21</v>
      </c>
      <c r="K34" s="9">
        <f>-622-396.5-566.68</f>
        <v>-1585.1799999999998</v>
      </c>
      <c r="L34" s="3"/>
    </row>
    <row r="35" spans="2:12" ht="12.75">
      <c r="B35" s="7" t="s">
        <v>50</v>
      </c>
      <c r="C35" s="22">
        <v>-300</v>
      </c>
      <c r="D35" s="8">
        <v>-557.6</v>
      </c>
      <c r="E35" s="8">
        <f>-24.04-128</f>
        <v>-152.04</v>
      </c>
      <c r="F35" s="8">
        <f>-138.85-20</f>
        <v>-158.85</v>
      </c>
      <c r="G35" s="8">
        <f>-438/2</f>
        <v>-219</v>
      </c>
      <c r="H35" s="8"/>
      <c r="I35" s="8"/>
      <c r="J35" s="8"/>
      <c r="K35" s="9"/>
      <c r="L35" s="3"/>
    </row>
    <row r="36" spans="2:12" ht="12.75">
      <c r="B36" s="7" t="s">
        <v>10</v>
      </c>
      <c r="C36" s="22"/>
      <c r="D36" s="8">
        <v>-142.1</v>
      </c>
      <c r="E36" s="8"/>
      <c r="F36" s="8">
        <v>-40</v>
      </c>
      <c r="G36" s="8">
        <f>(-438/2)+34.7</f>
        <v>-184.3</v>
      </c>
      <c r="H36" s="8"/>
      <c r="I36" s="8"/>
      <c r="J36" s="8"/>
      <c r="K36" s="9"/>
      <c r="L36" s="3"/>
    </row>
    <row r="37" spans="2:12" ht="12.75">
      <c r="B37" s="7" t="s">
        <v>28</v>
      </c>
      <c r="C37" s="22"/>
      <c r="D37" s="8">
        <v>-790.94</v>
      </c>
      <c r="E37" s="8">
        <v>-352.97</v>
      </c>
      <c r="F37" s="8"/>
      <c r="G37" s="8">
        <f>-120-50</f>
        <v>-170</v>
      </c>
      <c r="H37" s="8"/>
      <c r="I37" s="8"/>
      <c r="J37" s="8"/>
      <c r="K37" s="9"/>
      <c r="L37" s="3"/>
    </row>
    <row r="38" spans="2:13" ht="12.75">
      <c r="B38" s="7" t="s">
        <v>11</v>
      </c>
      <c r="C38" s="22">
        <v>-720</v>
      </c>
      <c r="D38" s="8">
        <v>-915</v>
      </c>
      <c r="E38" s="8">
        <v>-1018</v>
      </c>
      <c r="F38" s="8"/>
      <c r="G38" s="8"/>
      <c r="H38" s="8"/>
      <c r="I38" s="8"/>
      <c r="J38" s="8"/>
      <c r="K38" s="9"/>
      <c r="L38" s="3"/>
      <c r="M38" s="3"/>
    </row>
    <row r="39" spans="2:12" ht="12.75">
      <c r="B39" s="7" t="s">
        <v>12</v>
      </c>
      <c r="C39" s="22">
        <f>-1000-27906.58-500</f>
        <v>-29406.58</v>
      </c>
      <c r="D39" s="8">
        <f>-1015.5-2440.75-9760-1000-1190.2-1410.99-1837.61-877.48</f>
        <v>-19532.530000000002</v>
      </c>
      <c r="E39" s="8">
        <f>-500-2019.1</f>
        <v>-2519.1</v>
      </c>
      <c r="F39" s="8">
        <v>-3131.97</v>
      </c>
      <c r="G39" s="8">
        <v>-3751.12</v>
      </c>
      <c r="H39" s="8">
        <f>-45.77-65.58</f>
        <v>-111.35</v>
      </c>
      <c r="I39" s="8">
        <v>-553.06</v>
      </c>
      <c r="J39" s="8">
        <v>-423.6</v>
      </c>
      <c r="K39" s="9">
        <v>-378.9</v>
      </c>
      <c r="L39" s="3"/>
    </row>
    <row r="40" spans="2:12" ht="12.75">
      <c r="B40" s="7" t="s">
        <v>33</v>
      </c>
      <c r="C40" s="22">
        <v>-83.83</v>
      </c>
      <c r="D40" s="8">
        <v>-109.66</v>
      </c>
      <c r="E40" s="8">
        <v>-375.62</v>
      </c>
      <c r="F40" s="8"/>
      <c r="G40" s="8"/>
      <c r="H40" s="8"/>
      <c r="I40" s="8"/>
      <c r="J40" s="8"/>
      <c r="K40" s="9"/>
      <c r="L40" s="3"/>
    </row>
    <row r="41" spans="2:12" ht="12.75">
      <c r="B41" s="7" t="s">
        <v>14</v>
      </c>
      <c r="C41" s="22">
        <v>732.19</v>
      </c>
      <c r="D41" s="8"/>
      <c r="E41" s="8"/>
      <c r="F41" s="8"/>
      <c r="G41" s="8"/>
      <c r="H41" s="8"/>
      <c r="I41" s="8"/>
      <c r="J41" s="8"/>
      <c r="K41" s="9"/>
      <c r="L41" s="3"/>
    </row>
    <row r="42" spans="2:12" ht="12.75">
      <c r="B42" s="7" t="s">
        <v>15</v>
      </c>
      <c r="C42" s="22">
        <v>-62.8</v>
      </c>
      <c r="D42" s="8">
        <v>-240.29</v>
      </c>
      <c r="E42" s="8">
        <v>-113.67</v>
      </c>
      <c r="F42" s="8">
        <v>-101.27</v>
      </c>
      <c r="G42" s="8">
        <v>-205.3</v>
      </c>
      <c r="H42" s="8">
        <v>-175</v>
      </c>
      <c r="I42" s="8">
        <v>-16.25</v>
      </c>
      <c r="J42" s="8">
        <v>-148.12</v>
      </c>
      <c r="K42" s="9">
        <v>-136.91</v>
      </c>
      <c r="L42" s="3"/>
    </row>
    <row r="43" spans="2:12" ht="12.75">
      <c r="B43" s="7" t="s">
        <v>48</v>
      </c>
      <c r="C43" s="22"/>
      <c r="D43" s="8"/>
      <c r="E43" s="8"/>
      <c r="F43" s="8">
        <f>-7586-165</f>
        <v>-7751</v>
      </c>
      <c r="G43" s="8">
        <v>-8343.18</v>
      </c>
      <c r="H43" s="8">
        <f>-6488</f>
        <v>-6488</v>
      </c>
      <c r="I43" s="8">
        <v>-2891</v>
      </c>
      <c r="J43" s="8">
        <v>-1417.88</v>
      </c>
      <c r="K43" s="9">
        <v>-1990</v>
      </c>
      <c r="L43" s="3"/>
    </row>
    <row r="44" spans="2:12" ht="12.75">
      <c r="B44" s="7" t="s">
        <v>16</v>
      </c>
      <c r="C44" s="22">
        <v>-1710</v>
      </c>
      <c r="D44" s="8">
        <v>-1410</v>
      </c>
      <c r="E44" s="8">
        <v>-1155</v>
      </c>
      <c r="F44" s="8"/>
      <c r="G44" s="8"/>
      <c r="H44" s="8"/>
      <c r="I44" s="8"/>
      <c r="J44" s="8"/>
      <c r="K44" s="9"/>
      <c r="L44" s="3"/>
    </row>
    <row r="45" spans="2:12" ht="12.75">
      <c r="B45" s="7" t="s">
        <v>17</v>
      </c>
      <c r="C45" s="22">
        <v>-7565</v>
      </c>
      <c r="D45" s="8">
        <v>-7200</v>
      </c>
      <c r="E45" s="8">
        <v>-6473.3</v>
      </c>
      <c r="F45" s="8"/>
      <c r="G45" s="8"/>
      <c r="H45" s="8"/>
      <c r="I45" s="8"/>
      <c r="J45" s="8"/>
      <c r="K45" s="9"/>
      <c r="L45" s="3"/>
    </row>
    <row r="46" spans="2:12" ht="12.75">
      <c r="B46" s="7" t="s">
        <v>56</v>
      </c>
      <c r="C46" s="22">
        <v>-201.79</v>
      </c>
      <c r="D46" s="8"/>
      <c r="E46" s="8"/>
      <c r="F46" s="8"/>
      <c r="G46" s="8"/>
      <c r="H46" s="8"/>
      <c r="I46" s="8"/>
      <c r="J46" s="8"/>
      <c r="K46" s="9"/>
      <c r="L46" s="3"/>
    </row>
    <row r="47" spans="2:12" ht="12.75">
      <c r="B47" s="7" t="s">
        <v>18</v>
      </c>
      <c r="C47" s="22">
        <v>-536.52</v>
      </c>
      <c r="D47" s="8">
        <v>-256</v>
      </c>
      <c r="E47" s="8"/>
      <c r="F47" s="8">
        <v>-142.99</v>
      </c>
      <c r="G47" s="8">
        <v>-313.87</v>
      </c>
      <c r="H47" s="8">
        <v>-256.75</v>
      </c>
      <c r="I47" s="8">
        <v>-378.07</v>
      </c>
      <c r="J47" s="8"/>
      <c r="K47" s="9"/>
      <c r="L47" s="3"/>
    </row>
    <row r="48" spans="2:12" ht="12.75">
      <c r="B48" s="7" t="s">
        <v>19</v>
      </c>
      <c r="C48" s="22">
        <v>-25.3</v>
      </c>
      <c r="D48" s="8">
        <v>83.99</v>
      </c>
      <c r="E48" s="8">
        <f>-28.33+70.07</f>
        <v>41.739999999999995</v>
      </c>
      <c r="F48" s="8">
        <v>-258.32</v>
      </c>
      <c r="G48" s="8">
        <v>-365.1</v>
      </c>
      <c r="H48" s="8"/>
      <c r="I48" s="8"/>
      <c r="J48" s="8"/>
      <c r="K48" s="9"/>
      <c r="L48" s="3"/>
    </row>
    <row r="49" spans="2:12" ht="12.75">
      <c r="B49" s="12" t="s">
        <v>44</v>
      </c>
      <c r="C49" s="13">
        <f>SUM(C29:C48)</f>
        <v>-42061.64</v>
      </c>
      <c r="D49" s="13">
        <f>SUM(D29:D48)</f>
        <v>-32025.08</v>
      </c>
      <c r="E49" s="13">
        <f aca="true" t="shared" si="1" ref="E49:K49">SUM(E29:E48)</f>
        <v>-13151.08</v>
      </c>
      <c r="F49" s="13">
        <f t="shared" si="1"/>
        <v>-13622.62</v>
      </c>
      <c r="G49" s="13">
        <f>SUM(G29:G48)</f>
        <v>-15097.030000000002</v>
      </c>
      <c r="H49" s="13">
        <f t="shared" si="1"/>
        <v>-8430.880000000001</v>
      </c>
      <c r="I49" s="13">
        <f t="shared" si="1"/>
        <v>-4749.23</v>
      </c>
      <c r="J49" s="13">
        <f>SUM(J29:J48)</f>
        <v>-3566.01</v>
      </c>
      <c r="K49" s="14">
        <f t="shared" si="1"/>
        <v>-4176.69</v>
      </c>
      <c r="L49" s="3"/>
    </row>
    <row r="50" spans="2:12" ht="12.75">
      <c r="B50" s="16"/>
      <c r="C50" s="16"/>
      <c r="D50" s="15"/>
      <c r="E50" s="15"/>
      <c r="F50" s="15"/>
      <c r="G50" s="15"/>
      <c r="H50" s="15"/>
      <c r="I50" s="15"/>
      <c r="J50" s="15"/>
      <c r="K50" s="15"/>
      <c r="L50" s="3"/>
    </row>
    <row r="51" spans="1:12" ht="12.75">
      <c r="A51" s="1" t="s">
        <v>45</v>
      </c>
      <c r="B51" s="16"/>
      <c r="C51" s="15">
        <f aca="true" t="shared" si="2" ref="C51:K51">C26+C49</f>
        <v>6094.370000000003</v>
      </c>
      <c r="D51" s="15">
        <f t="shared" si="2"/>
        <v>-4290.830000000002</v>
      </c>
      <c r="E51" s="15">
        <f t="shared" si="2"/>
        <v>4120.460000000001</v>
      </c>
      <c r="F51" s="15">
        <f t="shared" si="2"/>
        <v>-952.4200000000001</v>
      </c>
      <c r="G51" s="15">
        <f t="shared" si="2"/>
        <v>941.6199999999972</v>
      </c>
      <c r="H51" s="15">
        <f t="shared" si="2"/>
        <v>-177.17000000000007</v>
      </c>
      <c r="I51" s="15">
        <f t="shared" si="2"/>
        <v>-325.8299999999999</v>
      </c>
      <c r="J51" s="15">
        <f t="shared" si="2"/>
        <v>1346.04</v>
      </c>
      <c r="K51" s="15">
        <f t="shared" si="2"/>
        <v>43.970000000000255</v>
      </c>
      <c r="L51" s="3"/>
    </row>
    <row r="52" spans="2:12" ht="12.75">
      <c r="B52" s="16"/>
      <c r="C52" s="16"/>
      <c r="D52" s="15"/>
      <c r="E52" s="15"/>
      <c r="F52" s="15"/>
      <c r="G52" s="15"/>
      <c r="H52" s="15"/>
      <c r="I52" s="15"/>
      <c r="J52" s="15"/>
      <c r="K52" s="15"/>
      <c r="L52" s="3"/>
    </row>
    <row r="53" spans="1:12" ht="12.75" customHeight="1">
      <c r="A53" s="23" t="s">
        <v>46</v>
      </c>
      <c r="B53" s="23"/>
      <c r="C53" s="3">
        <v>6170.87</v>
      </c>
      <c r="D53" s="11">
        <v>12526.7</v>
      </c>
      <c r="E53" s="11">
        <v>5750.53</v>
      </c>
      <c r="F53" s="3">
        <v>1630.07</v>
      </c>
      <c r="G53" s="11">
        <f>F53+G51</f>
        <v>2571.689999999997</v>
      </c>
      <c r="H53" s="11">
        <f>G53+H51</f>
        <v>2394.519999999997</v>
      </c>
      <c r="I53" s="11">
        <f>H53+I51</f>
        <v>2068.689999999997</v>
      </c>
      <c r="J53" s="11">
        <f>I53+J51</f>
        <v>3414.729999999997</v>
      </c>
      <c r="K53" s="11">
        <f>J53+K51</f>
        <v>3458.699999999997</v>
      </c>
      <c r="L53" s="3"/>
    </row>
    <row r="54" spans="1:12" ht="12.75" customHeight="1">
      <c r="A54" s="23" t="s">
        <v>47</v>
      </c>
      <c r="B54" s="23"/>
      <c r="C54" s="3">
        <v>6253.79</v>
      </c>
      <c r="D54" s="3">
        <v>524.59</v>
      </c>
      <c r="E54" s="3">
        <v>16817.53</v>
      </c>
      <c r="F54" s="3">
        <v>1630.07</v>
      </c>
      <c r="G54" s="3">
        <f>G53</f>
        <v>2571.689999999997</v>
      </c>
      <c r="H54" s="3">
        <f>H53</f>
        <v>2394.519999999997</v>
      </c>
      <c r="I54" s="3">
        <f>I53</f>
        <v>2068.689999999997</v>
      </c>
      <c r="J54" s="3">
        <f>J53</f>
        <v>3414.729999999997</v>
      </c>
      <c r="K54" s="3">
        <f>K53</f>
        <v>3458.699999999997</v>
      </c>
      <c r="L54" s="3"/>
    </row>
    <row r="56" spans="1:12" ht="12.75">
      <c r="A56" s="17" t="s">
        <v>55</v>
      </c>
      <c r="C56" s="18">
        <v>598.79</v>
      </c>
      <c r="D56" s="18">
        <v>510</v>
      </c>
      <c r="E56" s="18">
        <f>28.33+400</f>
        <v>428.33</v>
      </c>
      <c r="F56" s="18">
        <f>-(F19+F43)+165</f>
        <v>515.3400000000001</v>
      </c>
      <c r="G56" s="18">
        <v>275.29</v>
      </c>
      <c r="H56" s="18">
        <f>57</f>
        <v>57</v>
      </c>
      <c r="I56" s="18"/>
      <c r="J56" s="18"/>
      <c r="K56" s="18"/>
      <c r="L56" s="3"/>
    </row>
    <row r="58" ht="12.75">
      <c r="A58" t="s">
        <v>51</v>
      </c>
    </row>
    <row r="59" spans="1:5" ht="12.75">
      <c r="A59" t="s">
        <v>57</v>
      </c>
      <c r="D59" s="3"/>
      <c r="E59" s="3"/>
    </row>
  </sheetData>
  <mergeCells count="2">
    <mergeCell ref="A53:B53"/>
    <mergeCell ref="A54:B54"/>
  </mergeCells>
  <printOptions horizontalCentered="1"/>
  <pageMargins left="0.25" right="0.25" top="0.75" bottom="0.25" header="0.32" footer="0.5"/>
  <pageSetup fitToHeight="1" fitToWidth="1" horizontalDpi="600" verticalDpi="600" orientation="landscape" scale="73" r:id="rId1"/>
  <headerFooter alignWithMargins="0">
    <oddHeader>&amp;C&amp;"Arial,Bold"&amp;14 1&amp;Xst&amp;X Merrickville Scout Group Financial History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Yates</dc:creator>
  <cp:keywords/>
  <dc:description/>
  <cp:lastModifiedBy>Allan Yates</cp:lastModifiedBy>
  <cp:lastPrinted>2008-03-26T22:06:44Z</cp:lastPrinted>
  <dcterms:created xsi:type="dcterms:W3CDTF">2008-03-25T02:41:13Z</dcterms:created>
  <dcterms:modified xsi:type="dcterms:W3CDTF">2008-10-20T14:00:25Z</dcterms:modified>
  <cp:category/>
  <cp:version/>
  <cp:contentType/>
  <cp:contentStatus/>
</cp:coreProperties>
</file>