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030" windowHeight="4620" activeTab="0"/>
  </bookViews>
  <sheets>
    <sheet name="Financial" sheetId="1" r:id="rId1"/>
    <sheet name="Merrickville" sheetId="2" r:id="rId2"/>
  </sheets>
  <definedNames/>
  <calcPr fullCalcOnLoad="1"/>
</workbook>
</file>

<file path=xl/sharedStrings.xml><?xml version="1.0" encoding="utf-8"?>
<sst xmlns="http://schemas.openxmlformats.org/spreadsheetml/2006/main" count="77" uniqueCount="67">
  <si>
    <t>Item</t>
  </si>
  <si>
    <t>Budget</t>
  </si>
  <si>
    <t>Actual</t>
  </si>
  <si>
    <t>Revenue</t>
  </si>
  <si>
    <t>Expense</t>
  </si>
  <si>
    <t>Crests</t>
  </si>
  <si>
    <t>Total</t>
  </si>
  <si>
    <t>Community Centre Rental</t>
  </si>
  <si>
    <t>Registration</t>
  </si>
  <si>
    <t>Registration Fee</t>
  </si>
  <si>
    <t>Beavers</t>
  </si>
  <si>
    <t>Cubs</t>
  </si>
  <si>
    <t>Scouts</t>
  </si>
  <si>
    <t>Section Registration</t>
  </si>
  <si>
    <t>Crest Cost</t>
  </si>
  <si>
    <t>Crest shipping</t>
  </si>
  <si>
    <t>Postage</t>
  </si>
  <si>
    <t>Numbered Labels</t>
  </si>
  <si>
    <t>Profit (Loss)</t>
  </si>
  <si>
    <t>Helium balloons</t>
  </si>
  <si>
    <t>Gaffer's tape</t>
  </si>
  <si>
    <t>Pack</t>
  </si>
  <si>
    <t>Operations</t>
  </si>
  <si>
    <t>Capital</t>
  </si>
  <si>
    <t>Expected</t>
  </si>
  <si>
    <t>Actual Expense</t>
  </si>
  <si>
    <t>Track rental</t>
  </si>
  <si>
    <t>Contribution from area</t>
  </si>
  <si>
    <t>Notes</t>
  </si>
  <si>
    <t>Crests Sales</t>
  </si>
  <si>
    <t>Storage containers for fun event mats</t>
  </si>
  <si>
    <t>Card stock for awards</t>
  </si>
  <si>
    <t>Staging platform</t>
  </si>
  <si>
    <t>Certificate printing</t>
  </si>
  <si>
    <t>Track strength modifications for trucks</t>
  </si>
  <si>
    <t>Some left from previous year</t>
  </si>
  <si>
    <t>Anti-static spray for track</t>
  </si>
  <si>
    <t>Miscellaneous</t>
  </si>
  <si>
    <t>Carry forward from 2004</t>
  </si>
  <si>
    <t>Checkered Flags</t>
  </si>
  <si>
    <t>Trophies</t>
  </si>
  <si>
    <t>Projected</t>
  </si>
  <si>
    <t>Sold</t>
  </si>
  <si>
    <t>Name</t>
  </si>
  <si>
    <t>Average</t>
  </si>
  <si>
    <t>Overall</t>
  </si>
  <si>
    <t>Place</t>
  </si>
  <si>
    <t>Alana Reade</t>
  </si>
  <si>
    <t>Mack Cornelisse</t>
  </si>
  <si>
    <t>Bradley Skelhorne</t>
  </si>
  <si>
    <t>Melissa Belanger</t>
  </si>
  <si>
    <t>Sam Catton</t>
  </si>
  <si>
    <t>Roxanne Belanger</t>
  </si>
  <si>
    <t>Laura Yates</t>
  </si>
  <si>
    <t>Stacey Sargent</t>
  </si>
  <si>
    <t>Alex McKay</t>
  </si>
  <si>
    <t>Corinne Pilon</t>
  </si>
  <si>
    <t>Calvin Gale</t>
  </si>
  <si>
    <t>Justin Stewart</t>
  </si>
  <si>
    <t>Gregory Jackman</t>
  </si>
  <si>
    <t>Warren Barr</t>
  </si>
  <si>
    <t>Molly Watson</t>
  </si>
  <si>
    <t>Andreas Beelich</t>
  </si>
  <si>
    <t>71 Kub Kars in total</t>
  </si>
  <si>
    <t>Baler twine for pioneering</t>
  </si>
  <si>
    <t>Bristol board for signs</t>
  </si>
  <si>
    <t>Number of crests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</si>
</sst>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2" xfId="0" applyNumberFormat="1" applyBorder="1" applyAlignment="1">
      <alignment/>
    </xf>
    <xf numFmtId="0" fontId="0" fillId="0" borderId="3" xfId="0" applyNumberForma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NumberForma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center"/>
    </xf>
    <xf numFmtId="164" fontId="0" fillId="0" borderId="8" xfId="0" applyNumberFormat="1" applyBorder="1" applyAlignment="1">
      <alignment/>
    </xf>
    <xf numFmtId="0" fontId="1" fillId="0" borderId="9" xfId="0" applyFont="1" applyBorder="1" applyAlignment="1">
      <alignment horizontal="center"/>
    </xf>
    <xf numFmtId="164" fontId="0" fillId="0" borderId="4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NumberForma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/>
    </xf>
    <xf numFmtId="164" fontId="1" fillId="0" borderId="20" xfId="0" applyNumberFormat="1" applyFont="1" applyBorder="1" applyAlignment="1">
      <alignment/>
    </xf>
    <xf numFmtId="164" fontId="1" fillId="0" borderId="23" xfId="0" applyNumberFormat="1" applyFont="1" applyBorder="1" applyAlignment="1">
      <alignment/>
    </xf>
    <xf numFmtId="7" fontId="1" fillId="0" borderId="24" xfId="0" applyNumberFormat="1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5" xfId="0" applyBorder="1" applyAlignment="1">
      <alignment horizontal="center"/>
    </xf>
    <xf numFmtId="7" fontId="0" fillId="0" borderId="26" xfId="0" applyNumberFormat="1" applyBorder="1" applyAlignment="1">
      <alignment/>
    </xf>
    <xf numFmtId="164" fontId="1" fillId="0" borderId="27" xfId="0" applyNumberFormat="1" applyFont="1" applyBorder="1" applyAlignment="1">
      <alignment/>
    </xf>
    <xf numFmtId="164" fontId="0" fillId="0" borderId="25" xfId="0" applyNumberFormat="1" applyBorder="1" applyAlignment="1">
      <alignment/>
    </xf>
    <xf numFmtId="164" fontId="1" fillId="0" borderId="7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7" fontId="0" fillId="0" borderId="13" xfId="0" applyNumberFormat="1" applyBorder="1" applyAlignment="1">
      <alignment/>
    </xf>
    <xf numFmtId="7" fontId="1" fillId="0" borderId="23" xfId="0" applyNumberFormat="1" applyFont="1" applyBorder="1" applyAlignment="1">
      <alignment/>
    </xf>
    <xf numFmtId="164" fontId="0" fillId="0" borderId="3" xfId="0" applyNumberFormat="1" applyBorder="1" applyAlignment="1">
      <alignment/>
    </xf>
    <xf numFmtId="0" fontId="1" fillId="0" borderId="15" xfId="0" applyFont="1" applyFill="1" applyBorder="1" applyAlignment="1">
      <alignment horizontal="center"/>
    </xf>
    <xf numFmtId="164" fontId="1" fillId="0" borderId="24" xfId="0" applyNumberFormat="1" applyFont="1" applyBorder="1" applyAlignment="1">
      <alignment/>
    </xf>
    <xf numFmtId="0" fontId="1" fillId="0" borderId="29" xfId="0" applyFont="1" applyBorder="1" applyAlignment="1">
      <alignment/>
    </xf>
    <xf numFmtId="0" fontId="1" fillId="0" borderId="12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164" fontId="0" fillId="0" borderId="26" xfId="0" applyNumberFormat="1" applyBorder="1" applyAlignment="1">
      <alignment/>
    </xf>
    <xf numFmtId="0" fontId="0" fillId="0" borderId="13" xfId="0" applyBorder="1" applyAlignment="1">
      <alignment/>
    </xf>
    <xf numFmtId="164" fontId="0" fillId="0" borderId="34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164" fontId="0" fillId="0" borderId="36" xfId="0" applyNumberFormat="1" applyBorder="1" applyAlignment="1">
      <alignment/>
    </xf>
    <xf numFmtId="164" fontId="0" fillId="0" borderId="5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9" xfId="0" applyBorder="1" applyAlignment="1">
      <alignment/>
    </xf>
    <xf numFmtId="164" fontId="1" fillId="0" borderId="29" xfId="0" applyNumberFormat="1" applyFont="1" applyBorder="1" applyAlignment="1">
      <alignment horizontal="center"/>
    </xf>
    <xf numFmtId="164" fontId="0" fillId="0" borderId="31" xfId="0" applyNumberFormat="1" applyBorder="1" applyAlignment="1">
      <alignment/>
    </xf>
    <xf numFmtId="0" fontId="1" fillId="0" borderId="4" xfId="0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28" xfId="0" applyNumberFormat="1" applyFont="1" applyBorder="1" applyAlignment="1">
      <alignment horizontal="center"/>
    </xf>
    <xf numFmtId="0" fontId="0" fillId="0" borderId="25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workbookViewId="0" topLeftCell="A1">
      <selection activeCell="G22" sqref="G22"/>
    </sheetView>
  </sheetViews>
  <sheetFormatPr defaultColWidth="9.140625" defaultRowHeight="12.75"/>
  <cols>
    <col min="1" max="1" width="38.7109375" style="0" bestFit="1" customWidth="1"/>
    <col min="2" max="2" width="9.8515625" style="0" bestFit="1" customWidth="1"/>
    <col min="4" max="4" width="11.8515625" style="0" bestFit="1" customWidth="1"/>
    <col min="6" max="6" width="9.7109375" style="0" bestFit="1" customWidth="1"/>
    <col min="7" max="7" width="10.28125" style="0" bestFit="1" customWidth="1"/>
    <col min="8" max="8" width="10.8515625" style="0" bestFit="1" customWidth="1"/>
    <col min="9" max="9" width="7.421875" style="0" bestFit="1" customWidth="1"/>
    <col min="10" max="10" width="29.00390625" style="0" customWidth="1"/>
  </cols>
  <sheetData>
    <row r="1" spans="1:9" ht="12.75">
      <c r="A1" s="20"/>
      <c r="B1" s="76" t="s">
        <v>3</v>
      </c>
      <c r="C1" s="77"/>
      <c r="D1" s="78" t="s">
        <v>4</v>
      </c>
      <c r="E1" s="77"/>
      <c r="F1" s="79" t="s">
        <v>18</v>
      </c>
      <c r="G1" s="80"/>
      <c r="H1" s="78" t="s">
        <v>25</v>
      </c>
      <c r="I1" s="77"/>
    </row>
    <row r="2" spans="1:10" ht="12.75">
      <c r="A2" s="19" t="s">
        <v>0</v>
      </c>
      <c r="B2" s="10" t="s">
        <v>1</v>
      </c>
      <c r="C2" s="15" t="s">
        <v>2</v>
      </c>
      <c r="D2" s="18" t="s">
        <v>1</v>
      </c>
      <c r="E2" s="15" t="s">
        <v>2</v>
      </c>
      <c r="F2" s="18" t="s">
        <v>1</v>
      </c>
      <c r="G2" s="15" t="s">
        <v>2</v>
      </c>
      <c r="H2" s="45" t="s">
        <v>22</v>
      </c>
      <c r="I2" s="48" t="s">
        <v>23</v>
      </c>
      <c r="J2" s="47" t="s">
        <v>28</v>
      </c>
    </row>
    <row r="3" spans="1:10" ht="12.75">
      <c r="A3" s="13" t="s">
        <v>5</v>
      </c>
      <c r="B3" s="11"/>
      <c r="C3" s="16"/>
      <c r="D3" s="11">
        <f>B31*B30</f>
        <v>300</v>
      </c>
      <c r="E3" s="11">
        <f>324.37*1.15</f>
        <v>373.02549999999997</v>
      </c>
      <c r="F3" s="35">
        <f>IF(B3&lt;&gt;"",B3-D3,IF(D3&lt;&gt;"",B3-D3,""))</f>
        <v>-300</v>
      </c>
      <c r="G3" s="42">
        <f>IF(C3&lt;&gt;"",C3-E3,IF(E3&lt;&gt;"",C3-E3,""))</f>
        <v>-373.02549999999997</v>
      </c>
      <c r="H3" s="53">
        <f>E3</f>
        <v>373.02549999999997</v>
      </c>
      <c r="I3" s="54"/>
      <c r="J3" s="49"/>
    </row>
    <row r="4" spans="1:10" ht="12.75">
      <c r="A4" s="13" t="s">
        <v>29</v>
      </c>
      <c r="B4" s="11">
        <v>20</v>
      </c>
      <c r="C4" s="16">
        <f>28+20+4+19</f>
        <v>71</v>
      </c>
      <c r="D4" s="11"/>
      <c r="E4" s="16"/>
      <c r="F4" s="35">
        <f>IF(B4&lt;&gt;"",B4-D4,IF(D4&lt;&gt;"",B4-D4,""))</f>
        <v>20</v>
      </c>
      <c r="G4" s="42">
        <f>IF(C4&lt;&gt;"",C4-E4,IF(E4&lt;&gt;"",C4-E4,""))</f>
        <v>71</v>
      </c>
      <c r="H4" s="53"/>
      <c r="I4" s="54"/>
      <c r="J4" s="49"/>
    </row>
    <row r="5" spans="1:10" ht="12.75">
      <c r="A5" s="14" t="s">
        <v>15</v>
      </c>
      <c r="B5" s="12"/>
      <c r="C5" s="17"/>
      <c r="D5" s="12">
        <v>15</v>
      </c>
      <c r="E5" s="17">
        <f>10.98*1.15</f>
        <v>12.626999999999999</v>
      </c>
      <c r="F5" s="35">
        <f aca="true" t="shared" si="0" ref="F5:F25">IF(B5&lt;&gt;"",B5-D5,IF(D5&lt;&gt;"",B5-D5,""))</f>
        <v>-15</v>
      </c>
      <c r="G5" s="42">
        <f aca="true" t="shared" si="1" ref="G5:G25">IF(C5&lt;&gt;"",C5-E5,IF(E5&lt;&gt;"",C5-E5,""))</f>
        <v>-12.626999999999999</v>
      </c>
      <c r="H5" s="55">
        <f>E5</f>
        <v>12.626999999999999</v>
      </c>
      <c r="I5" s="56"/>
      <c r="J5" s="50"/>
    </row>
    <row r="6" spans="1:10" ht="12.75">
      <c r="A6" s="14" t="s">
        <v>7</v>
      </c>
      <c r="B6" s="12"/>
      <c r="C6" s="17"/>
      <c r="D6" s="12">
        <v>107</v>
      </c>
      <c r="E6" s="17">
        <v>107</v>
      </c>
      <c r="F6" s="35">
        <f t="shared" si="0"/>
        <v>-107</v>
      </c>
      <c r="G6" s="42">
        <f t="shared" si="1"/>
        <v>-107</v>
      </c>
      <c r="H6" s="55">
        <f>E6</f>
        <v>107</v>
      </c>
      <c r="I6" s="56"/>
      <c r="J6" s="50"/>
    </row>
    <row r="7" spans="1:10" ht="12.75">
      <c r="A7" s="14" t="s">
        <v>8</v>
      </c>
      <c r="B7" s="12">
        <f>B29*B38</f>
        <v>800</v>
      </c>
      <c r="C7" s="17">
        <v>630</v>
      </c>
      <c r="D7" s="12"/>
      <c r="E7" s="17"/>
      <c r="F7" s="35">
        <f t="shared" si="0"/>
        <v>800</v>
      </c>
      <c r="G7" s="42">
        <f t="shared" si="1"/>
        <v>630</v>
      </c>
      <c r="H7" s="57"/>
      <c r="I7" s="56"/>
      <c r="J7" s="50"/>
    </row>
    <row r="8" spans="1:10" ht="12.75">
      <c r="A8" s="14" t="s">
        <v>40</v>
      </c>
      <c r="B8" s="12"/>
      <c r="C8" s="17"/>
      <c r="D8" s="12">
        <v>180</v>
      </c>
      <c r="E8" s="17">
        <v>167.85</v>
      </c>
      <c r="F8" s="35">
        <f t="shared" si="0"/>
        <v>-180</v>
      </c>
      <c r="G8" s="42">
        <f t="shared" si="1"/>
        <v>-167.85</v>
      </c>
      <c r="H8" s="55">
        <f>E8</f>
        <v>167.85</v>
      </c>
      <c r="I8" s="56"/>
      <c r="J8" s="50"/>
    </row>
    <row r="9" spans="1:10" ht="12.75">
      <c r="A9" s="14" t="s">
        <v>16</v>
      </c>
      <c r="B9" s="12"/>
      <c r="C9" s="17"/>
      <c r="D9" s="12">
        <v>10</v>
      </c>
      <c r="E9" s="17">
        <f>12*0.5</f>
        <v>6</v>
      </c>
      <c r="F9" s="35">
        <f t="shared" si="0"/>
        <v>-10</v>
      </c>
      <c r="G9" s="42">
        <f t="shared" si="1"/>
        <v>-6</v>
      </c>
      <c r="H9" s="55">
        <f>E9</f>
        <v>6</v>
      </c>
      <c r="I9" s="56"/>
      <c r="J9" s="50"/>
    </row>
    <row r="10" spans="1:10" ht="12.75">
      <c r="A10" s="14" t="s">
        <v>26</v>
      </c>
      <c r="B10" s="12"/>
      <c r="C10" s="17"/>
      <c r="D10" s="12">
        <v>250</v>
      </c>
      <c r="E10" s="17">
        <v>150</v>
      </c>
      <c r="F10" s="35">
        <f t="shared" si="0"/>
        <v>-250</v>
      </c>
      <c r="G10" s="42">
        <f t="shared" si="1"/>
        <v>-150</v>
      </c>
      <c r="H10" s="55">
        <f>E10</f>
        <v>150</v>
      </c>
      <c r="I10" s="17"/>
      <c r="J10" s="50"/>
    </row>
    <row r="11" spans="1:10" ht="12.75">
      <c r="A11" s="14" t="s">
        <v>39</v>
      </c>
      <c r="B11" s="12"/>
      <c r="C11" s="17"/>
      <c r="D11" s="12">
        <v>100</v>
      </c>
      <c r="E11" s="17">
        <f>87.92+8.86+16.13</f>
        <v>112.91</v>
      </c>
      <c r="F11" s="35">
        <f t="shared" si="0"/>
        <v>-100</v>
      </c>
      <c r="G11" s="42">
        <f t="shared" si="1"/>
        <v>-112.91</v>
      </c>
      <c r="H11" s="57"/>
      <c r="I11" s="17">
        <f>E11</f>
        <v>112.91</v>
      </c>
      <c r="J11" s="50"/>
    </row>
    <row r="12" spans="1:10" ht="12.75">
      <c r="A12" s="14" t="s">
        <v>19</v>
      </c>
      <c r="B12" s="12"/>
      <c r="C12" s="17"/>
      <c r="D12" s="12">
        <v>10</v>
      </c>
      <c r="E12" s="17">
        <v>0</v>
      </c>
      <c r="F12" s="35">
        <f t="shared" si="0"/>
        <v>-10</v>
      </c>
      <c r="G12" s="42">
        <f t="shared" si="1"/>
        <v>0</v>
      </c>
      <c r="H12" s="55">
        <f>E12</f>
        <v>0</v>
      </c>
      <c r="I12" s="17"/>
      <c r="J12" s="50"/>
    </row>
    <row r="13" spans="1:10" ht="12.75">
      <c r="A13" s="14" t="s">
        <v>31</v>
      </c>
      <c r="B13" s="12"/>
      <c r="C13" s="17"/>
      <c r="D13" s="12">
        <v>20</v>
      </c>
      <c r="E13" s="17">
        <f>(15.64*1.15)*50/250</f>
        <v>3.5972000000000004</v>
      </c>
      <c r="F13" s="35">
        <f t="shared" si="0"/>
        <v>-20</v>
      </c>
      <c r="G13" s="42">
        <f t="shared" si="1"/>
        <v>-3.5972000000000004</v>
      </c>
      <c r="H13" s="55">
        <f>E13</f>
        <v>3.5972000000000004</v>
      </c>
      <c r="I13" s="17"/>
      <c r="J13" s="50"/>
    </row>
    <row r="14" spans="1:10" ht="12.75">
      <c r="A14" s="14" t="s">
        <v>38</v>
      </c>
      <c r="B14" s="12"/>
      <c r="C14" s="17"/>
      <c r="D14" s="12">
        <v>104.93</v>
      </c>
      <c r="E14" s="17">
        <v>104.93</v>
      </c>
      <c r="F14" s="35">
        <f t="shared" si="0"/>
        <v>-104.93</v>
      </c>
      <c r="G14" s="42">
        <f t="shared" si="1"/>
        <v>-104.93</v>
      </c>
      <c r="H14" s="55">
        <f>E14</f>
        <v>104.93</v>
      </c>
      <c r="I14" s="17"/>
      <c r="J14" s="50"/>
    </row>
    <row r="15" spans="1:10" ht="12.75">
      <c r="A15" s="14" t="s">
        <v>20</v>
      </c>
      <c r="B15" s="12"/>
      <c r="C15" s="17"/>
      <c r="D15" s="12"/>
      <c r="E15" s="17"/>
      <c r="F15" s="35">
        <f t="shared" si="0"/>
      </c>
      <c r="G15" s="42">
        <f t="shared" si="1"/>
      </c>
      <c r="H15" s="55"/>
      <c r="I15" s="17"/>
      <c r="J15" s="50" t="s">
        <v>35</v>
      </c>
    </row>
    <row r="16" spans="1:10" ht="12.75">
      <c r="A16" s="14" t="s">
        <v>17</v>
      </c>
      <c r="B16" s="12"/>
      <c r="C16" s="17"/>
      <c r="D16" s="12"/>
      <c r="E16" s="12"/>
      <c r="F16" s="35">
        <f t="shared" si="0"/>
      </c>
      <c r="G16" s="42">
        <f t="shared" si="1"/>
      </c>
      <c r="H16" s="57"/>
      <c r="I16" s="17"/>
      <c r="J16" s="50" t="s">
        <v>35</v>
      </c>
    </row>
    <row r="17" spans="1:10" ht="12.75">
      <c r="A17" s="14" t="s">
        <v>64</v>
      </c>
      <c r="B17" s="12"/>
      <c r="C17" s="17"/>
      <c r="D17" s="12"/>
      <c r="E17" s="64">
        <f>32.6/2</f>
        <v>16.3</v>
      </c>
      <c r="F17" s="35">
        <f>IF(B17&lt;&gt;"",B17-D17,IF(D17&lt;&gt;"",B17-D17,""))</f>
      </c>
      <c r="G17" s="42">
        <f>IF(C17&lt;&gt;"",C17-E17,IF(E17&lt;&gt;"",C17-E17,""))</f>
        <v>-16.3</v>
      </c>
      <c r="H17" s="55">
        <f>E17</f>
        <v>16.3</v>
      </c>
      <c r="I17" s="17"/>
      <c r="J17" s="50"/>
    </row>
    <row r="18" spans="1:10" ht="12.75">
      <c r="A18" s="14" t="s">
        <v>32</v>
      </c>
      <c r="B18" s="12"/>
      <c r="C18" s="17"/>
      <c r="D18" s="12">
        <v>30</v>
      </c>
      <c r="E18" s="64">
        <f>19.94+7.66</f>
        <v>27.6</v>
      </c>
      <c r="F18" s="35">
        <f t="shared" si="0"/>
        <v>-30</v>
      </c>
      <c r="G18" s="42">
        <f t="shared" si="1"/>
        <v>-27.6</v>
      </c>
      <c r="H18" s="57"/>
      <c r="I18" s="17">
        <f>E18</f>
        <v>27.6</v>
      </c>
      <c r="J18" s="50"/>
    </row>
    <row r="19" spans="1:10" ht="12.75">
      <c r="A19" s="14" t="s">
        <v>36</v>
      </c>
      <c r="B19" s="12"/>
      <c r="C19" s="17"/>
      <c r="D19" s="12">
        <v>8</v>
      </c>
      <c r="E19" s="64">
        <v>14.94</v>
      </c>
      <c r="F19" s="35">
        <f t="shared" si="0"/>
        <v>-8</v>
      </c>
      <c r="G19" s="42">
        <f t="shared" si="1"/>
        <v>-14.94</v>
      </c>
      <c r="H19" s="55">
        <f>E19</f>
        <v>14.94</v>
      </c>
      <c r="I19" s="17"/>
      <c r="J19" s="50"/>
    </row>
    <row r="20" spans="1:10" ht="12.75">
      <c r="A20" s="14" t="s">
        <v>34</v>
      </c>
      <c r="B20" s="12"/>
      <c r="C20" s="17"/>
      <c r="D20" s="12"/>
      <c r="E20" s="64">
        <f>3.64+4+13.76</f>
        <v>21.4</v>
      </c>
      <c r="F20" s="35">
        <f t="shared" si="0"/>
      </c>
      <c r="G20" s="42">
        <f t="shared" si="1"/>
        <v>-21.4</v>
      </c>
      <c r="H20" s="57"/>
      <c r="I20" s="17">
        <f>E20</f>
        <v>21.4</v>
      </c>
      <c r="J20" s="50"/>
    </row>
    <row r="21" spans="1:10" ht="12.75">
      <c r="A21" s="14" t="s">
        <v>30</v>
      </c>
      <c r="B21" s="12"/>
      <c r="C21" s="17"/>
      <c r="D21" s="12">
        <v>50</v>
      </c>
      <c r="E21" s="64">
        <f>11.97+75.93</f>
        <v>87.9</v>
      </c>
      <c r="F21" s="35">
        <f t="shared" si="0"/>
        <v>-50</v>
      </c>
      <c r="G21" s="42">
        <f t="shared" si="1"/>
        <v>-87.9</v>
      </c>
      <c r="H21" s="57"/>
      <c r="I21" s="17">
        <f>E21</f>
        <v>87.9</v>
      </c>
      <c r="J21" s="50"/>
    </row>
    <row r="22" spans="1:10" ht="12.75">
      <c r="A22" s="14" t="s">
        <v>33</v>
      </c>
      <c r="B22" s="12"/>
      <c r="C22" s="17"/>
      <c r="D22" s="12">
        <v>50</v>
      </c>
      <c r="E22" s="17">
        <v>20</v>
      </c>
      <c r="F22" s="35">
        <f t="shared" si="0"/>
        <v>-50</v>
      </c>
      <c r="G22" s="42">
        <f t="shared" si="1"/>
        <v>-20</v>
      </c>
      <c r="H22" s="55">
        <f>E22</f>
        <v>20</v>
      </c>
      <c r="I22" s="17"/>
      <c r="J22" s="50"/>
    </row>
    <row r="23" spans="1:10" ht="12.75">
      <c r="A23" s="14" t="s">
        <v>65</v>
      </c>
      <c r="B23" s="12"/>
      <c r="C23" s="17"/>
      <c r="D23" s="12"/>
      <c r="E23" s="17">
        <f>7*1.15</f>
        <v>8.049999999999999</v>
      </c>
      <c r="F23" s="35"/>
      <c r="G23" s="42">
        <f t="shared" si="1"/>
        <v>-8.049999999999999</v>
      </c>
      <c r="H23" s="55"/>
      <c r="I23" s="17">
        <f>E23</f>
        <v>8.049999999999999</v>
      </c>
      <c r="J23" s="51"/>
    </row>
    <row r="24" spans="1:10" ht="12.75">
      <c r="A24" s="14" t="s">
        <v>37</v>
      </c>
      <c r="B24" s="12"/>
      <c r="C24" s="17"/>
      <c r="D24" s="12">
        <v>20</v>
      </c>
      <c r="E24" s="17">
        <v>20</v>
      </c>
      <c r="F24" s="35">
        <f t="shared" si="0"/>
        <v>-20</v>
      </c>
      <c r="G24" s="42">
        <f t="shared" si="1"/>
        <v>-20</v>
      </c>
      <c r="H24" s="55">
        <f>E24</f>
        <v>20</v>
      </c>
      <c r="I24" s="59"/>
      <c r="J24" s="51"/>
    </row>
    <row r="25" spans="1:10" ht="12.75">
      <c r="A25" s="14" t="s">
        <v>27</v>
      </c>
      <c r="B25" s="12">
        <v>500</v>
      </c>
      <c r="C25" s="17">
        <v>553.13</v>
      </c>
      <c r="D25" s="12"/>
      <c r="E25" s="17"/>
      <c r="F25" s="35">
        <f t="shared" si="0"/>
        <v>500</v>
      </c>
      <c r="G25" s="42">
        <f t="shared" si="1"/>
        <v>553.13</v>
      </c>
      <c r="H25" s="58"/>
      <c r="I25" s="59"/>
      <c r="J25" s="51"/>
    </row>
    <row r="26" spans="1:10" ht="12.75">
      <c r="A26" s="25" t="s">
        <v>6</v>
      </c>
      <c r="B26" s="26">
        <f>SUM(B3:B25)</f>
        <v>1320</v>
      </c>
      <c r="C26" s="27">
        <f>SUM(C3:C25)</f>
        <v>1254.13</v>
      </c>
      <c r="D26" s="26">
        <f>SUM(D3:D25)</f>
        <v>1254.93</v>
      </c>
      <c r="E26" s="27">
        <f>SUM(E3:E25)</f>
        <v>1254.1297</v>
      </c>
      <c r="F26" s="28">
        <f>IF(D26&lt;&gt;"",B26-D26,"")</f>
        <v>65.06999999999994</v>
      </c>
      <c r="G26" s="43">
        <f>IF(E26&lt;&gt;"",C26-E26,"")</f>
        <v>0.0003000000001520675</v>
      </c>
      <c r="H26" s="46">
        <f>SUM(H3:H25)</f>
        <v>996.2697000000001</v>
      </c>
      <c r="I26" s="27">
        <f>SUM(I3:I25)</f>
        <v>257.86</v>
      </c>
      <c r="J26" s="52"/>
    </row>
    <row r="27" spans="2:5" ht="12.75">
      <c r="B27" s="1"/>
      <c r="C27" s="1"/>
      <c r="D27" s="1"/>
      <c r="E27" s="1"/>
    </row>
    <row r="28" spans="1:5" ht="12.75">
      <c r="A28" s="62"/>
      <c r="B28" s="63" t="s">
        <v>1</v>
      </c>
      <c r="C28" s="66" t="s">
        <v>2</v>
      </c>
      <c r="D28" s="67" t="s">
        <v>42</v>
      </c>
      <c r="E28" s="1"/>
    </row>
    <row r="29" spans="1:5" ht="12.75">
      <c r="A29" s="5" t="s">
        <v>9</v>
      </c>
      <c r="B29" s="60">
        <v>5</v>
      </c>
      <c r="C29" s="60">
        <v>5</v>
      </c>
      <c r="D29" s="9"/>
      <c r="E29" s="1"/>
    </row>
    <row r="30" spans="1:5" ht="12.75">
      <c r="A30" s="2" t="s">
        <v>14</v>
      </c>
      <c r="B30" s="44">
        <v>1.5</v>
      </c>
      <c r="C30" s="44">
        <v>1.63</v>
      </c>
      <c r="D30" s="3"/>
      <c r="E30" s="1"/>
    </row>
    <row r="31" spans="1:5" ht="12.75">
      <c r="A31" s="21" t="s">
        <v>66</v>
      </c>
      <c r="B31" s="61">
        <v>200</v>
      </c>
      <c r="C31" s="61">
        <v>200</v>
      </c>
      <c r="D31" s="68">
        <f>C31-43</f>
        <v>157</v>
      </c>
      <c r="E31" s="1"/>
    </row>
    <row r="32" spans="1:5" ht="12.75">
      <c r="A32" s="69"/>
      <c r="B32" s="70"/>
      <c r="C32" s="70"/>
      <c r="D32" s="71"/>
      <c r="E32" s="1"/>
    </row>
    <row r="33" spans="3:5" ht="12.75">
      <c r="C33" s="1"/>
      <c r="D33" s="40" t="s">
        <v>24</v>
      </c>
      <c r="E33" s="1"/>
    </row>
    <row r="34" spans="1:5" ht="12.75">
      <c r="A34" s="7" t="s">
        <v>13</v>
      </c>
      <c r="B34" s="8" t="s">
        <v>41</v>
      </c>
      <c r="C34" s="38" t="s">
        <v>2</v>
      </c>
      <c r="D34" s="39" t="s">
        <v>8</v>
      </c>
      <c r="E34" s="1"/>
    </row>
    <row r="35" spans="1:5" ht="12.75">
      <c r="A35" s="5" t="s">
        <v>10</v>
      </c>
      <c r="B35" s="6">
        <v>50</v>
      </c>
      <c r="C35" s="6">
        <v>35</v>
      </c>
      <c r="D35" s="9">
        <f>C35*B$29</f>
        <v>175</v>
      </c>
      <c r="E35" s="1"/>
    </row>
    <row r="36" spans="1:5" ht="12.75">
      <c r="A36" s="2" t="s">
        <v>11</v>
      </c>
      <c r="B36" s="4">
        <v>80</v>
      </c>
      <c r="C36" s="4">
        <v>71</v>
      </c>
      <c r="D36" s="3">
        <f>C36*B$29</f>
        <v>355</v>
      </c>
      <c r="E36" s="1"/>
    </row>
    <row r="37" spans="1:5" ht="12.75">
      <c r="A37" s="21" t="s">
        <v>12</v>
      </c>
      <c r="B37" s="22">
        <v>30</v>
      </c>
      <c r="C37" s="22">
        <v>20</v>
      </c>
      <c r="D37" s="37">
        <f>C37*B$29</f>
        <v>100</v>
      </c>
      <c r="E37" s="1"/>
    </row>
    <row r="38" spans="1:5" ht="12.75">
      <c r="A38" s="23" t="s">
        <v>6</v>
      </c>
      <c r="B38" s="24">
        <f>SUM(B35:B37)</f>
        <v>160</v>
      </c>
      <c r="C38" s="24">
        <f>SUM(C35:C37)</f>
        <v>126</v>
      </c>
      <c r="D38" s="36">
        <f>SUM(D35:D37)</f>
        <v>630</v>
      </c>
      <c r="E38" s="1"/>
    </row>
    <row r="39" spans="2:5" ht="12.75">
      <c r="B39" s="1"/>
      <c r="C39" s="1"/>
      <c r="D39" s="1"/>
      <c r="E39" s="1"/>
    </row>
    <row r="40" spans="1:2" ht="12.75">
      <c r="A40" s="41"/>
      <c r="B40" s="1"/>
    </row>
  </sheetData>
  <mergeCells count="4">
    <mergeCell ref="B1:C1"/>
    <mergeCell ref="D1:E1"/>
    <mergeCell ref="F1:G1"/>
    <mergeCell ref="H1:I1"/>
  </mergeCells>
  <printOptions horizontalCentered="1"/>
  <pageMargins left="0" right="0" top="1.27" bottom="1" header="0.5" footer="0.5"/>
  <pageSetup fitToHeight="1" fitToWidth="1" horizontalDpi="600" verticalDpi="600" orientation="landscape" scale="94" r:id="rId1"/>
  <headerFooter alignWithMargins="0">
    <oddHeader>&amp;C&amp;"Arial,Bold"&amp;14Valley Highlands Hobbies &amp;&amp; Wheels 2005
Financial Statement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D9" sqref="D9"/>
    </sheetView>
  </sheetViews>
  <sheetFormatPr defaultColWidth="9.140625" defaultRowHeight="12.75"/>
  <cols>
    <col min="1" max="1" width="16.28125" style="0" bestFit="1" customWidth="1"/>
    <col min="2" max="4" width="9.140625" style="72" customWidth="1"/>
  </cols>
  <sheetData>
    <row r="1" spans="1:4" ht="12.75">
      <c r="A1" s="65"/>
      <c r="B1" s="73"/>
      <c r="C1" s="81" t="s">
        <v>46</v>
      </c>
      <c r="D1" s="82"/>
    </row>
    <row r="2" spans="1:4" ht="12.75">
      <c r="A2" s="10" t="s">
        <v>43</v>
      </c>
      <c r="B2" s="74" t="s">
        <v>44</v>
      </c>
      <c r="C2" s="74" t="s">
        <v>45</v>
      </c>
      <c r="D2" s="75" t="s">
        <v>21</v>
      </c>
    </row>
    <row r="3" spans="1:4" ht="12.75">
      <c r="A3" s="5" t="s">
        <v>47</v>
      </c>
      <c r="B3" s="31">
        <v>3.9416</v>
      </c>
      <c r="C3" s="31">
        <v>4</v>
      </c>
      <c r="D3" s="32">
        <v>1</v>
      </c>
    </row>
    <row r="4" spans="1:4" ht="12.75">
      <c r="A4" s="2" t="s">
        <v>48</v>
      </c>
      <c r="B4" s="29">
        <v>3.9484</v>
      </c>
      <c r="C4" s="29">
        <v>5</v>
      </c>
      <c r="D4" s="30">
        <v>2</v>
      </c>
    </row>
    <row r="5" spans="1:4" ht="12.75">
      <c r="A5" s="2" t="s">
        <v>49</v>
      </c>
      <c r="B5" s="29">
        <v>3.9559</v>
      </c>
      <c r="C5" s="29">
        <v>6</v>
      </c>
      <c r="D5" s="30">
        <v>3</v>
      </c>
    </row>
    <row r="6" spans="1:4" ht="12.75">
      <c r="A6" s="2" t="s">
        <v>50</v>
      </c>
      <c r="B6" s="29">
        <v>3.9665</v>
      </c>
      <c r="C6" s="29">
        <v>7</v>
      </c>
      <c r="D6" s="30">
        <v>4</v>
      </c>
    </row>
    <row r="7" spans="1:4" ht="12.75">
      <c r="A7" s="2" t="s">
        <v>51</v>
      </c>
      <c r="B7" s="29">
        <v>3.9839</v>
      </c>
      <c r="C7" s="29">
        <v>10</v>
      </c>
      <c r="D7" s="30">
        <v>5</v>
      </c>
    </row>
    <row r="8" spans="1:4" ht="12.75">
      <c r="A8" s="2" t="s">
        <v>52</v>
      </c>
      <c r="B8" s="29">
        <v>4.0188</v>
      </c>
      <c r="C8" s="29">
        <v>13</v>
      </c>
      <c r="D8" s="30">
        <v>6</v>
      </c>
    </row>
    <row r="9" spans="1:4" ht="12.75">
      <c r="A9" s="2" t="s">
        <v>53</v>
      </c>
      <c r="B9" s="29">
        <v>4.0696</v>
      </c>
      <c r="C9" s="29">
        <v>18</v>
      </c>
      <c r="D9" s="30">
        <v>7</v>
      </c>
    </row>
    <row r="10" spans="1:4" ht="12.75">
      <c r="A10" s="2" t="s">
        <v>54</v>
      </c>
      <c r="B10" s="29">
        <v>4.0781</v>
      </c>
      <c r="C10" s="29">
        <v>20</v>
      </c>
      <c r="D10" s="30">
        <v>8</v>
      </c>
    </row>
    <row r="11" spans="1:4" ht="12.75">
      <c r="A11" s="2" t="s">
        <v>55</v>
      </c>
      <c r="B11" s="29">
        <v>4.0872</v>
      </c>
      <c r="C11" s="29">
        <v>22</v>
      </c>
      <c r="D11" s="30">
        <v>9</v>
      </c>
    </row>
    <row r="12" spans="1:4" ht="12.75">
      <c r="A12" s="2" t="s">
        <v>56</v>
      </c>
      <c r="B12" s="29">
        <v>4.1129</v>
      </c>
      <c r="C12" s="29">
        <v>25</v>
      </c>
      <c r="D12" s="30">
        <v>10</v>
      </c>
    </row>
    <row r="13" spans="1:4" ht="12.75">
      <c r="A13" s="2" t="s">
        <v>57</v>
      </c>
      <c r="B13" s="29">
        <v>4.1856</v>
      </c>
      <c r="C13" s="29">
        <v>29</v>
      </c>
      <c r="D13" s="30">
        <v>11</v>
      </c>
    </row>
    <row r="14" spans="1:4" ht="12.75">
      <c r="A14" s="2" t="s">
        <v>58</v>
      </c>
      <c r="B14" s="29">
        <v>4.2058</v>
      </c>
      <c r="C14" s="29">
        <v>30</v>
      </c>
      <c r="D14" s="30">
        <v>12</v>
      </c>
    </row>
    <row r="15" spans="1:4" ht="12.75">
      <c r="A15" s="2" t="s">
        <v>59</v>
      </c>
      <c r="B15" s="29">
        <v>4.2395</v>
      </c>
      <c r="C15" s="29">
        <v>34</v>
      </c>
      <c r="D15" s="30">
        <v>13</v>
      </c>
    </row>
    <row r="16" spans="1:4" ht="12.75">
      <c r="A16" s="2" t="s">
        <v>60</v>
      </c>
      <c r="B16" s="29">
        <v>4.3063</v>
      </c>
      <c r="C16" s="29">
        <v>40</v>
      </c>
      <c r="D16" s="30">
        <v>14</v>
      </c>
    </row>
    <row r="17" spans="1:4" ht="12.75">
      <c r="A17" s="2" t="s">
        <v>61</v>
      </c>
      <c r="B17" s="29">
        <v>4.3403</v>
      </c>
      <c r="C17" s="29">
        <v>43</v>
      </c>
      <c r="D17" s="30">
        <v>15</v>
      </c>
    </row>
    <row r="18" spans="1:4" ht="12.75">
      <c r="A18" s="21" t="s">
        <v>62</v>
      </c>
      <c r="B18" s="33">
        <v>4.3785</v>
      </c>
      <c r="C18" s="33">
        <v>45</v>
      </c>
      <c r="D18" s="34">
        <v>16</v>
      </c>
    </row>
    <row r="20" ht="12.75">
      <c r="A20" t="s">
        <v>63</v>
      </c>
    </row>
  </sheetData>
  <mergeCells count="1">
    <mergeCell ref="C1:D1"/>
  </mergeCells>
  <printOptions horizontalCentered="1"/>
  <pageMargins left="0.75" right="0.75" top="1" bottom="1" header="0.5" footer="0.5"/>
  <pageSetup horizontalDpi="600" verticalDpi="600" orientation="portrait" r:id="rId1"/>
  <headerFooter alignWithMargins="0">
    <oddHeader>&amp;C&amp;"Arial,Bold"&amp;14Kub Kar Racing - 2005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Yates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Yates</dc:creator>
  <cp:keywords/>
  <dc:description/>
  <cp:lastModifiedBy>Allan Yates</cp:lastModifiedBy>
  <cp:lastPrinted>2005-05-19T22:28:16Z</cp:lastPrinted>
  <dcterms:created xsi:type="dcterms:W3CDTF">2004-02-24T05:01:57Z</dcterms:created>
  <dcterms:modified xsi:type="dcterms:W3CDTF">2005-05-19T22:31:53Z</dcterms:modified>
  <cp:category/>
  <cp:version/>
  <cp:contentType/>
  <cp:contentStatus/>
</cp:coreProperties>
</file>